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pivotTables/pivotTable1.xml" ContentType="application/vnd.openxmlformats-officedocument.spreadsheetml.pivotTable+xml"/>
  <Override PartName="/xl/drawings/drawing18.xml" ContentType="application/vnd.openxmlformats-officedocument.drawing+xml"/>
  <Override PartName="/xl/pivotTables/pivotTable2.xml" ContentType="application/vnd.openxmlformats-officedocument.spreadsheetml.pivotTabl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24226"/>
  <mc:AlternateContent xmlns:mc="http://schemas.openxmlformats.org/markup-compatibility/2006">
    <mc:Choice Requires="x15">
      <x15ac:absPath xmlns:x15ac="http://schemas.microsoft.com/office/spreadsheetml/2010/11/ac" url="C:\Users\michael_mccormick\Documents\000 Accounting\Blocher Cost Accounting 9e\Blocher 9e Connect Solutions Manual FINAL\"/>
    </mc:Choice>
  </mc:AlternateContent>
  <xr:revisionPtr revIDLastSave="0" documentId="13_ncr:1_{E37D2409-AE45-450D-89D3-84D8FA2CE29D}" xr6:coauthVersionLast="46" xr6:coauthVersionMax="46" xr10:uidLastSave="{00000000-0000-0000-0000-000000000000}"/>
  <bookViews>
    <workbookView xWindow="30165" yWindow="285" windowWidth="26520" windowHeight="14685" tabRatio="910" xr2:uid="{00000000-000D-0000-FFFF-FFFF00000000}"/>
  </bookViews>
  <sheets>
    <sheet name="Ques 4-1 thru 4-17" sheetId="41" r:id="rId1"/>
    <sheet name="Brief Exercises 4-18 thru 4-28" sheetId="53" r:id="rId2"/>
    <sheet name="Ex 4-29" sheetId="44" r:id="rId3"/>
    <sheet name="Ex 4-30" sheetId="45" r:id="rId4"/>
    <sheet name="Ex 4-31" sheetId="42" r:id="rId5"/>
    <sheet name="Ex 4-32" sheetId="13" r:id="rId6"/>
    <sheet name="Ex 4-33" sheetId="11" r:id="rId7"/>
    <sheet name="Ex 4-34" sheetId="69" r:id="rId8"/>
    <sheet name="Ex 4-35" sheetId="61" r:id="rId9"/>
    <sheet name="Ex 4-36" sheetId="17" r:id="rId10"/>
    <sheet name="Ex 4-37" sheetId="70" r:id="rId11"/>
    <sheet name="Ex 4-38" sheetId="21" r:id="rId12"/>
    <sheet name="Pr 4-39" sheetId="60" r:id="rId13"/>
    <sheet name="Pr 4-40" sheetId="59" r:id="rId14"/>
    <sheet name="Pr 4-41" sheetId="62" r:id="rId15"/>
    <sheet name="Pr 4-42" sheetId="24" r:id="rId16"/>
    <sheet name="Pr 4-43" sheetId="64" r:id="rId17"/>
    <sheet name="Pr 4-44" sheetId="25" r:id="rId18"/>
    <sheet name="Pr 4-45" sheetId="63" r:id="rId19"/>
    <sheet name="Pr 4-46" sheetId="47" r:id="rId20"/>
    <sheet name="Pr 4-47" sheetId="31" r:id="rId21"/>
    <sheet name="Pr 4-48 Parts 1&amp;2" sheetId="33" r:id="rId22"/>
    <sheet name="Pivot Table 4-48 Part 3" sheetId="54" r:id="rId23"/>
    <sheet name="Pivot Table 4-48 Part 4" sheetId="55" r:id="rId24"/>
    <sheet name="Pr 4-49" sheetId="67" r:id="rId25"/>
    <sheet name="Pr 4-50" sheetId="49" r:id="rId26"/>
    <sheet name="Pr 4-51" sheetId="35" r:id="rId27"/>
    <sheet name="Pr 4-52" sheetId="50" r:id="rId28"/>
  </sheets>
  <definedNames>
    <definedName name="_xlnm.Print_Area" localSheetId="2">'Ex 4-29'!$A$15:$O$177</definedName>
    <definedName name="_xlnm.Print_Area" localSheetId="3">'Ex 4-30'!$A$12:$N$86</definedName>
    <definedName name="_xlnm.Print_Area" localSheetId="4">'Ex 4-31'!$B$33:$L$97</definedName>
    <definedName name="_xlnm.Print_Area" localSheetId="5">'Ex 4-32'!$A$27:$E$52</definedName>
    <definedName name="_xlnm.Print_Area" localSheetId="6">'Ex 4-33'!$A$43:$G$77</definedName>
    <definedName name="_xlnm.Print_Area" localSheetId="8">'Ex 4-35'!$A$25:$G$45</definedName>
    <definedName name="_xlnm.Print_Area" localSheetId="9">'Ex 4-36'!$A$23:$E$46</definedName>
    <definedName name="_xlnm.Print_Area" localSheetId="11">'Ex 4-38'!$A$17:$N$47</definedName>
    <definedName name="_xlnm.Print_Area" localSheetId="12">'Pr 4-39'!$A$34:$L$70</definedName>
    <definedName name="_xlnm.Print_Area" localSheetId="13">'Pr 4-40'!$A$16:$L$67</definedName>
    <definedName name="_xlnm.Print_Area" localSheetId="14">'Pr 4-41'!$A$29:$K$97</definedName>
    <definedName name="_xlnm.Print_Area" localSheetId="15">'Pr 4-42'!$A$47:$L$77</definedName>
    <definedName name="_xlnm.Print_Area" localSheetId="16">'Pr 4-43'!$A$41:$K$141</definedName>
    <definedName name="_xlnm.Print_Area" localSheetId="17">'Pr 4-44'!$A$32:$I$38</definedName>
    <definedName name="_xlnm.Print_Area" localSheetId="18">'Pr 4-45'!$A$39:$I$56</definedName>
    <definedName name="_xlnm.Print_Area" localSheetId="19">'Pr 4-46'!$A$41:$I$182</definedName>
    <definedName name="_xlnm.Print_Area" localSheetId="20">'Pr 4-47'!$A$30:$G$65</definedName>
    <definedName name="_xlnm.Print_Area" localSheetId="21">'Pr 4-48 Parts 1&amp;2'!$A$42:$H$71</definedName>
    <definedName name="_xlnm.Print_Area" localSheetId="24">'Pr 4-49'!$A$49:$J$171</definedName>
    <definedName name="_xlnm.Print_Area" localSheetId="25">'Pr 4-50'!$A$24:$M$36</definedName>
    <definedName name="_xlnm.Print_Area" localSheetId="26">'Pr 4-51'!$A$30:$F$99</definedName>
    <definedName name="_xlnm.Print_Area" localSheetId="27">'Pr 4-52'!$A$57:$M$153</definedName>
  </definedNames>
  <calcPr calcId="191029"/>
  <pivotCaches>
    <pivotCache cacheId="0" r:id="rId2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1" i="47" l="1"/>
  <c r="F107" i="47"/>
  <c r="F175" i="47" s="1"/>
  <c r="H172" i="64"/>
  <c r="E165" i="64"/>
  <c r="F44" i="50" l="1"/>
  <c r="E169" i="64"/>
  <c r="D41" i="35" l="1"/>
  <c r="D40" i="35"/>
  <c r="D39" i="35"/>
  <c r="D38" i="35"/>
  <c r="D37" i="35"/>
  <c r="D24" i="67"/>
  <c r="F82" i="67" s="1"/>
  <c r="F83" i="67"/>
  <c r="F84" i="67"/>
  <c r="F86" i="67"/>
  <c r="D72" i="67"/>
  <c r="D73" i="67"/>
  <c r="F52" i="67"/>
  <c r="F51" i="67"/>
  <c r="F72" i="67"/>
  <c r="F73" i="67"/>
  <c r="F61" i="67"/>
  <c r="F62" i="67"/>
  <c r="F63" i="67"/>
  <c r="F64" i="67"/>
  <c r="F65" i="67"/>
  <c r="F66" i="67"/>
  <c r="F94" i="67"/>
  <c r="G73" i="67"/>
  <c r="G72" i="67"/>
  <c r="F71" i="67"/>
  <c r="D71" i="67"/>
  <c r="F55" i="67"/>
  <c r="F56" i="67"/>
  <c r="F32" i="67"/>
  <c r="F24" i="67"/>
  <c r="H36" i="55"/>
  <c r="G39" i="55"/>
  <c r="G45" i="55" s="1"/>
  <c r="G47" i="55" s="1"/>
  <c r="G40" i="55"/>
  <c r="H39" i="55"/>
  <c r="H40" i="55"/>
  <c r="H48" i="55"/>
  <c r="H49" i="55"/>
  <c r="F36" i="55"/>
  <c r="E39" i="55"/>
  <c r="E40" i="55"/>
  <c r="F39" i="55"/>
  <c r="F40" i="55"/>
  <c r="F41" i="55"/>
  <c r="F48" i="55"/>
  <c r="F49" i="55"/>
  <c r="D36" i="55"/>
  <c r="C39" i="55"/>
  <c r="C45" i="55" s="1"/>
  <c r="C47" i="55" s="1"/>
  <c r="C40" i="55"/>
  <c r="D39" i="55"/>
  <c r="D40" i="55"/>
  <c r="D49" i="55"/>
  <c r="F15" i="55"/>
  <c r="F14" i="55"/>
  <c r="F12" i="55"/>
  <c r="E9" i="55"/>
  <c r="D9" i="55"/>
  <c r="F9" i="55" s="1"/>
  <c r="E8" i="55"/>
  <c r="D8" i="55"/>
  <c r="F8" i="55" s="1"/>
  <c r="G42" i="54"/>
  <c r="G41" i="54"/>
  <c r="H42" i="54"/>
  <c r="H41" i="54"/>
  <c r="H50" i="54" s="1"/>
  <c r="H51" i="54"/>
  <c r="H38" i="54"/>
  <c r="E42" i="54"/>
  <c r="E41" i="54"/>
  <c r="E47" i="54" s="1"/>
  <c r="E49" i="54" s="1"/>
  <c r="F42" i="54"/>
  <c r="F41" i="54"/>
  <c r="F51" i="54"/>
  <c r="F38" i="54"/>
  <c r="C42" i="54"/>
  <c r="C41" i="54"/>
  <c r="C47" i="54" s="1"/>
  <c r="C49" i="54" s="1"/>
  <c r="D42" i="54"/>
  <c r="D41" i="54"/>
  <c r="D50" i="54" s="1"/>
  <c r="D53" i="54" s="1"/>
  <c r="D38" i="54"/>
  <c r="D51" i="54"/>
  <c r="F17" i="54"/>
  <c r="F16" i="54"/>
  <c r="F14" i="54"/>
  <c r="E11" i="54"/>
  <c r="D11" i="54"/>
  <c r="E10" i="54"/>
  <c r="D10" i="54"/>
  <c r="D158" i="33"/>
  <c r="E158" i="33"/>
  <c r="D159" i="33"/>
  <c r="E159" i="33"/>
  <c r="F159" i="33"/>
  <c r="G177" i="33"/>
  <c r="H177" i="33" s="1"/>
  <c r="D199" i="33" s="1"/>
  <c r="C152" i="33"/>
  <c r="D194" i="33"/>
  <c r="F163" i="33"/>
  <c r="F164" i="33" s="1"/>
  <c r="F198" i="33" s="1"/>
  <c r="G179" i="33"/>
  <c r="H179" i="33" s="1"/>
  <c r="F199" i="33" s="1"/>
  <c r="C153" i="33"/>
  <c r="D192" i="33" s="1"/>
  <c r="E190" i="33"/>
  <c r="F191" i="33"/>
  <c r="F192" i="33"/>
  <c r="F165" i="33"/>
  <c r="F167" i="33"/>
  <c r="H181" i="33"/>
  <c r="H182" i="33"/>
  <c r="G188" i="33"/>
  <c r="G190" i="33"/>
  <c r="H191" i="33"/>
  <c r="H192" i="33"/>
  <c r="G183" i="33"/>
  <c r="F149" i="33"/>
  <c r="F147" i="33"/>
  <c r="F146" i="33"/>
  <c r="D143" i="33"/>
  <c r="E143" i="33"/>
  <c r="D142" i="33"/>
  <c r="E142" i="33"/>
  <c r="D92" i="33"/>
  <c r="E92" i="33"/>
  <c r="D93" i="33"/>
  <c r="E93" i="33"/>
  <c r="F93" i="33"/>
  <c r="G111" i="33"/>
  <c r="C122" i="33" s="1"/>
  <c r="C124" i="33" s="1"/>
  <c r="D128" i="33"/>
  <c r="F97" i="33"/>
  <c r="F98" i="33" s="1"/>
  <c r="G113" i="33"/>
  <c r="H113" i="33" s="1"/>
  <c r="F133" i="33" s="1"/>
  <c r="E124" i="33"/>
  <c r="F125" i="33"/>
  <c r="F128" i="33" s="1"/>
  <c r="F126" i="33"/>
  <c r="F99" i="33"/>
  <c r="F101" i="33"/>
  <c r="H115" i="33"/>
  <c r="H116" i="33"/>
  <c r="H117" i="33" s="1"/>
  <c r="H133" i="33" s="1"/>
  <c r="G122" i="33"/>
  <c r="G124" i="33" s="1"/>
  <c r="H125" i="33"/>
  <c r="H126" i="33"/>
  <c r="H128" i="33"/>
  <c r="D126" i="33"/>
  <c r="G117" i="33"/>
  <c r="F83" i="33"/>
  <c r="F81" i="33"/>
  <c r="F80" i="33"/>
  <c r="D77" i="33"/>
  <c r="E77" i="33"/>
  <c r="F77" i="33"/>
  <c r="D76" i="33"/>
  <c r="E76" i="33"/>
  <c r="C69" i="33"/>
  <c r="D69" i="33"/>
  <c r="E69" i="33"/>
  <c r="C68" i="33"/>
  <c r="D68" i="33"/>
  <c r="E68" i="33"/>
  <c r="C67" i="33"/>
  <c r="D67" i="33"/>
  <c r="E67" i="33"/>
  <c r="C54" i="33"/>
  <c r="F54" i="33" s="1"/>
  <c r="C55" i="33"/>
  <c r="C56" i="33"/>
  <c r="D54" i="33"/>
  <c r="D55" i="33"/>
  <c r="D56" i="33"/>
  <c r="E54" i="33"/>
  <c r="E55" i="33"/>
  <c r="E56" i="33"/>
  <c r="D61" i="31"/>
  <c r="E14" i="31"/>
  <c r="D35" i="31" s="1"/>
  <c r="D46" i="31" s="1"/>
  <c r="D62" i="31" s="1"/>
  <c r="C61" i="31"/>
  <c r="F161" i="47"/>
  <c r="F133" i="47"/>
  <c r="F134" i="47"/>
  <c r="F136" i="47"/>
  <c r="H138" i="47"/>
  <c r="H141" i="47"/>
  <c r="H143" i="47"/>
  <c r="E170" i="47" s="1"/>
  <c r="F164" i="47"/>
  <c r="E171" i="47" s="1"/>
  <c r="F154" i="47"/>
  <c r="F147" i="47"/>
  <c r="F148" i="47"/>
  <c r="F149" i="47"/>
  <c r="F150" i="47"/>
  <c r="F151" i="47"/>
  <c r="F152" i="47"/>
  <c r="F184" i="47"/>
  <c r="F185" i="47"/>
  <c r="B184" i="47"/>
  <c r="A164" i="47"/>
  <c r="A162" i="47"/>
  <c r="A161" i="47"/>
  <c r="A181" i="47"/>
  <c r="B152" i="47"/>
  <c r="B151" i="47"/>
  <c r="B150" i="47"/>
  <c r="B149" i="47"/>
  <c r="B148" i="47"/>
  <c r="B147" i="47"/>
  <c r="A143" i="47"/>
  <c r="A141" i="47"/>
  <c r="A138" i="47"/>
  <c r="B136" i="47"/>
  <c r="B134" i="47"/>
  <c r="B133" i="47"/>
  <c r="D78" i="63"/>
  <c r="E47" i="63"/>
  <c r="E64" i="63"/>
  <c r="E51" i="63"/>
  <c r="F64" i="63" s="1"/>
  <c r="E55" i="63"/>
  <c r="E67" i="63" s="1"/>
  <c r="D53" i="63"/>
  <c r="D52" i="63"/>
  <c r="F51" i="63"/>
  <c r="F66" i="63" s="1"/>
  <c r="D49" i="63"/>
  <c r="D48" i="63"/>
  <c r="F47" i="63"/>
  <c r="E66" i="63" s="1"/>
  <c r="G28" i="63"/>
  <c r="C28" i="63"/>
  <c r="G18" i="63"/>
  <c r="F18" i="63"/>
  <c r="H17" i="63"/>
  <c r="H16" i="63"/>
  <c r="E72" i="25"/>
  <c r="G41" i="25"/>
  <c r="F60" i="25" s="1"/>
  <c r="E49" i="25"/>
  <c r="F61" i="25" s="1"/>
  <c r="G45" i="25"/>
  <c r="G60" i="25" s="1"/>
  <c r="F41" i="25"/>
  <c r="F57" i="25" s="1"/>
  <c r="E42" i="25"/>
  <c r="E43" i="25"/>
  <c r="E46" i="25"/>
  <c r="E47" i="25"/>
  <c r="F45" i="25"/>
  <c r="G57" i="25" s="1"/>
  <c r="G55" i="25"/>
  <c r="F55" i="25"/>
  <c r="G20" i="25"/>
  <c r="C20" i="25"/>
  <c r="H8" i="25"/>
  <c r="H9" i="25"/>
  <c r="C11" i="25"/>
  <c r="G10" i="25"/>
  <c r="F10" i="25"/>
  <c r="F149" i="64"/>
  <c r="F150" i="64"/>
  <c r="E111" i="64"/>
  <c r="F152" i="64" s="1"/>
  <c r="E161" i="64" s="1"/>
  <c r="H126" i="64"/>
  <c r="F141" i="64" s="1"/>
  <c r="F134" i="64"/>
  <c r="F135" i="64"/>
  <c r="F136" i="64"/>
  <c r="F137" i="64"/>
  <c r="F138" i="64"/>
  <c r="F139" i="64"/>
  <c r="F175" i="64"/>
  <c r="F176" i="64"/>
  <c r="B176" i="64"/>
  <c r="B175" i="64"/>
  <c r="B152" i="64"/>
  <c r="B150" i="64"/>
  <c r="B149" i="64"/>
  <c r="A172" i="64"/>
  <c r="B139" i="64"/>
  <c r="B138" i="64"/>
  <c r="B137" i="64"/>
  <c r="B136" i="64"/>
  <c r="B135" i="64"/>
  <c r="B134" i="64"/>
  <c r="H124" i="64"/>
  <c r="H125" i="64"/>
  <c r="H128" i="64"/>
  <c r="A130" i="64"/>
  <c r="A128" i="64"/>
  <c r="A125" i="64"/>
  <c r="E116" i="64"/>
  <c r="E83" i="24"/>
  <c r="D18" i="24"/>
  <c r="D21" i="24" s="1"/>
  <c r="D83" i="24"/>
  <c r="I28" i="24"/>
  <c r="I29" i="24"/>
  <c r="I30" i="24"/>
  <c r="G6" i="24"/>
  <c r="I27" i="24"/>
  <c r="I52" i="24"/>
  <c r="I53" i="24"/>
  <c r="I54" i="24"/>
  <c r="I55" i="24"/>
  <c r="I56" i="24"/>
  <c r="E65" i="24"/>
  <c r="G57" i="24"/>
  <c r="E57" i="24"/>
  <c r="D57" i="24"/>
  <c r="I33" i="24"/>
  <c r="I34" i="24"/>
  <c r="I35" i="24"/>
  <c r="I36" i="24"/>
  <c r="I37" i="24"/>
  <c r="G38" i="24"/>
  <c r="E38" i="24"/>
  <c r="D38" i="24"/>
  <c r="E31" i="24"/>
  <c r="D31" i="24"/>
  <c r="H81" i="62"/>
  <c r="H84" i="62" s="1"/>
  <c r="H76" i="62"/>
  <c r="H79" i="62" s="1"/>
  <c r="J39" i="62"/>
  <c r="J45" i="62"/>
  <c r="J41" i="62"/>
  <c r="G6" i="62"/>
  <c r="C46" i="70"/>
  <c r="F46" i="70"/>
  <c r="D40" i="70"/>
  <c r="D41" i="70"/>
  <c r="E46" i="70"/>
  <c r="D46" i="70"/>
  <c r="C45" i="70"/>
  <c r="F45" i="70"/>
  <c r="E45" i="70"/>
  <c r="D45" i="70"/>
  <c r="D29" i="17"/>
  <c r="C36" i="61"/>
  <c r="D30" i="61"/>
  <c r="C35" i="61" s="1"/>
  <c r="D40" i="69"/>
  <c r="D48" i="69" s="1"/>
  <c r="D50" i="69" s="1"/>
  <c r="F45" i="69"/>
  <c r="G45" i="69" s="1"/>
  <c r="C67" i="11"/>
  <c r="C58" i="11"/>
  <c r="C68" i="11" s="1"/>
  <c r="C53" i="11"/>
  <c r="C50" i="11"/>
  <c r="C49" i="11"/>
  <c r="C48" i="11"/>
  <c r="C47" i="11"/>
  <c r="C32" i="13"/>
  <c r="C37" i="13" s="1"/>
  <c r="C38" i="13"/>
  <c r="C39" i="13"/>
  <c r="C43" i="13"/>
  <c r="B39" i="13"/>
  <c r="B38" i="13"/>
  <c r="B37" i="13"/>
  <c r="F102" i="33" l="1"/>
  <c r="H132" i="33" s="1"/>
  <c r="F143" i="33"/>
  <c r="E41" i="55"/>
  <c r="F55" i="33"/>
  <c r="H53" i="54"/>
  <c r="D63" i="31"/>
  <c r="D57" i="31" s="1"/>
  <c r="F129" i="33"/>
  <c r="F134" i="33" s="1"/>
  <c r="F43" i="54"/>
  <c r="F51" i="55"/>
  <c r="F53" i="67"/>
  <c r="D44" i="35"/>
  <c r="F92" i="33"/>
  <c r="C37" i="17"/>
  <c r="C36" i="17"/>
  <c r="C37" i="61"/>
  <c r="C43" i="54"/>
  <c r="D44" i="54" s="1"/>
  <c r="H43" i="54"/>
  <c r="C41" i="55"/>
  <c r="F96" i="33"/>
  <c r="D132" i="33" s="1"/>
  <c r="I132" i="33" s="1"/>
  <c r="C51" i="11"/>
  <c r="F67" i="63"/>
  <c r="F68" i="63" s="1"/>
  <c r="E43" i="54"/>
  <c r="F10" i="54"/>
  <c r="H41" i="55"/>
  <c r="E68" i="63"/>
  <c r="F56" i="33"/>
  <c r="E62" i="63"/>
  <c r="H194" i="33"/>
  <c r="H195" i="33" s="1"/>
  <c r="H200" i="33" s="1"/>
  <c r="H183" i="33"/>
  <c r="H199" i="33" s="1"/>
  <c r="I199" i="33" s="1"/>
  <c r="F11" i="54"/>
  <c r="D43" i="54"/>
  <c r="D41" i="55"/>
  <c r="D42" i="55" s="1"/>
  <c r="E45" i="55"/>
  <c r="E47" i="55" s="1"/>
  <c r="F52" i="55" s="1"/>
  <c r="G43" i="54"/>
  <c r="F135" i="47"/>
  <c r="H137" i="47" s="1"/>
  <c r="H140" i="47" s="1"/>
  <c r="H142" i="47" s="1"/>
  <c r="H144" i="47" s="1"/>
  <c r="F162" i="47" s="1"/>
  <c r="F163" i="47" s="1"/>
  <c r="G165" i="47" s="1"/>
  <c r="H186" i="47"/>
  <c r="F69" i="33"/>
  <c r="F158" i="33"/>
  <c r="F162" i="33" s="1"/>
  <c r="D198" i="33" s="1"/>
  <c r="D48" i="55"/>
  <c r="D51" i="55" s="1"/>
  <c r="D52" i="55" s="1"/>
  <c r="D42" i="70"/>
  <c r="G46" i="70" s="1"/>
  <c r="H46" i="70" s="1"/>
  <c r="G56" i="25"/>
  <c r="E57" i="33"/>
  <c r="F142" i="33"/>
  <c r="D54" i="54"/>
  <c r="G41" i="55"/>
  <c r="F85" i="67"/>
  <c r="F87" i="67" s="1"/>
  <c r="F67" i="67"/>
  <c r="F93" i="67" s="1"/>
  <c r="F95" i="67" s="1"/>
  <c r="G113" i="67" s="1"/>
  <c r="G61" i="25"/>
  <c r="G62" i="25" s="1"/>
  <c r="D57" i="33"/>
  <c r="I31" i="24"/>
  <c r="F68" i="33"/>
  <c r="J47" i="62"/>
  <c r="D52" i="62" s="1"/>
  <c r="F67" i="33"/>
  <c r="F76" i="33"/>
  <c r="H129" i="33"/>
  <c r="H134" i="33" s="1"/>
  <c r="H135" i="33" s="1"/>
  <c r="F50" i="54"/>
  <c r="F53" i="54" s="1"/>
  <c r="F54" i="54" s="1"/>
  <c r="D43" i="35"/>
  <c r="F153" i="47"/>
  <c r="F155" i="47" s="1"/>
  <c r="F103" i="33"/>
  <c r="F74" i="67"/>
  <c r="F75" i="67" s="1"/>
  <c r="D74" i="67"/>
  <c r="D75" i="67" s="1"/>
  <c r="F52" i="62"/>
  <c r="H177" i="64"/>
  <c r="H10" i="25"/>
  <c r="H12" i="25" s="1"/>
  <c r="F62" i="25"/>
  <c r="D45" i="31"/>
  <c r="C62" i="31" s="1"/>
  <c r="C63" i="31" s="1"/>
  <c r="D56" i="31" s="1"/>
  <c r="C40" i="13"/>
  <c r="C45" i="13" s="1"/>
  <c r="F44" i="69"/>
  <c r="G44" i="69" s="1"/>
  <c r="F46" i="69"/>
  <c r="G46" i="69" s="1"/>
  <c r="J43" i="62"/>
  <c r="F56" i="25"/>
  <c r="F62" i="63"/>
  <c r="C57" i="33"/>
  <c r="D129" i="33"/>
  <c r="H127" i="64"/>
  <c r="H129" i="64" s="1"/>
  <c r="H130" i="64" s="1"/>
  <c r="E160" i="64" s="1"/>
  <c r="F140" i="64"/>
  <c r="F142" i="64" s="1"/>
  <c r="F151" i="64"/>
  <c r="H153" i="64" s="1"/>
  <c r="H18" i="63"/>
  <c r="H20" i="63" s="1"/>
  <c r="F168" i="33"/>
  <c r="H198" i="33" s="1"/>
  <c r="G184" i="33"/>
  <c r="F42" i="55"/>
  <c r="H51" i="55"/>
  <c r="H52" i="55" s="1"/>
  <c r="G47" i="54"/>
  <c r="G49" i="54" s="1"/>
  <c r="H54" i="54" s="1"/>
  <c r="F57" i="67"/>
  <c r="F58" i="67" s="1"/>
  <c r="F194" i="33"/>
  <c r="F195" i="33" s="1"/>
  <c r="F200" i="33" s="1"/>
  <c r="F201" i="33" s="1"/>
  <c r="C188" i="33"/>
  <c r="C190" i="33" s="1"/>
  <c r="D195" i="33" s="1"/>
  <c r="D200" i="33" s="1"/>
  <c r="I200" i="33" s="1"/>
  <c r="F132" i="33"/>
  <c r="G118" i="33"/>
  <c r="H111" i="33"/>
  <c r="G64" i="63"/>
  <c r="H57" i="25"/>
  <c r="I38" i="24"/>
  <c r="I57" i="24"/>
  <c r="D67" i="24" s="1"/>
  <c r="G83" i="24"/>
  <c r="I83" i="24" s="1"/>
  <c r="G65" i="24"/>
  <c r="I65" i="24" s="1"/>
  <c r="D66" i="24" s="1"/>
  <c r="D75" i="24"/>
  <c r="D70" i="24"/>
  <c r="E69" i="63"/>
  <c r="D45" i="13"/>
  <c r="D134" i="33"/>
  <c r="E43" i="61"/>
  <c r="D42" i="61"/>
  <c r="H184" i="33"/>
  <c r="F44" i="54" l="1"/>
  <c r="H42" i="55"/>
  <c r="G45" i="70"/>
  <c r="H45" i="70" s="1"/>
  <c r="E73" i="25"/>
  <c r="I129" i="33"/>
  <c r="H62" i="25"/>
  <c r="F135" i="33"/>
  <c r="F54" i="55"/>
  <c r="G68" i="63"/>
  <c r="F56" i="54"/>
  <c r="H44" i="54"/>
  <c r="H56" i="54" s="1"/>
  <c r="D79" i="63"/>
  <c r="H54" i="55"/>
  <c r="F69" i="63"/>
  <c r="G69" i="63" s="1"/>
  <c r="D54" i="55"/>
  <c r="H201" i="33"/>
  <c r="H56" i="25"/>
  <c r="G75" i="67"/>
  <c r="F88" i="67" s="1"/>
  <c r="F89" i="67" s="1"/>
  <c r="F99" i="67" s="1"/>
  <c r="F101" i="67" s="1"/>
  <c r="D56" i="54"/>
  <c r="E172" i="47"/>
  <c r="E162" i="64"/>
  <c r="E163" i="64" s="1"/>
  <c r="F161" i="64" s="1"/>
  <c r="H161" i="64" s="1"/>
  <c r="I198" i="33"/>
  <c r="D201" i="33"/>
  <c r="I201" i="33" s="1"/>
  <c r="C44" i="13"/>
  <c r="F63" i="25"/>
  <c r="F57" i="33"/>
  <c r="G63" i="25"/>
  <c r="G109" i="67"/>
  <c r="G110" i="67" s="1"/>
  <c r="G112" i="67" s="1"/>
  <c r="G114" i="67" s="1"/>
  <c r="I195" i="33"/>
  <c r="G74" i="67"/>
  <c r="G62" i="63"/>
  <c r="H52" i="62"/>
  <c r="F169" i="33"/>
  <c r="D68" i="24"/>
  <c r="F51" i="62"/>
  <c r="D51" i="62"/>
  <c r="H118" i="33"/>
  <c r="D133" i="33"/>
  <c r="I133" i="33" s="1"/>
  <c r="I134" i="33"/>
  <c r="D80" i="63"/>
  <c r="D82" i="63" s="1"/>
  <c r="E80" i="63"/>
  <c r="E82" i="63" s="1"/>
  <c r="F74" i="25"/>
  <c r="E76" i="25" s="1"/>
  <c r="E74" i="25"/>
  <c r="D76" i="25" s="1"/>
  <c r="E173" i="47" l="1"/>
  <c r="F162" i="64"/>
  <c r="H162" i="64" s="1"/>
  <c r="H173" i="64" s="1"/>
  <c r="H174" i="64" s="1"/>
  <c r="H178" i="64" s="1"/>
  <c r="F160" i="64"/>
  <c r="H63" i="25"/>
  <c r="D135" i="33"/>
  <c r="I135" i="33" s="1"/>
  <c r="H51" i="62"/>
  <c r="F171" i="47" l="1"/>
  <c r="G171" i="47" s="1"/>
  <c r="F172" i="47"/>
  <c r="G172" i="47" s="1"/>
  <c r="H182" i="47" s="1"/>
  <c r="H183" i="47" s="1"/>
  <c r="H187" i="47" s="1"/>
  <c r="F170" i="47"/>
  <c r="H160" i="64"/>
  <c r="H163" i="64" s="1"/>
  <c r="F163" i="64"/>
  <c r="G170" i="47" l="1"/>
  <c r="G173" i="47" s="1"/>
  <c r="F173" i="47"/>
</calcChain>
</file>

<file path=xl/sharedStrings.xml><?xml version="1.0" encoding="utf-8"?>
<sst xmlns="http://schemas.openxmlformats.org/spreadsheetml/2006/main" count="1508" uniqueCount="912">
  <si>
    <t>Supervision</t>
  </si>
  <si>
    <t>Depreciation</t>
  </si>
  <si>
    <t>JOB #</t>
  </si>
  <si>
    <t>MATERIALS</t>
  </si>
  <si>
    <t>LABOR</t>
  </si>
  <si>
    <t>OTHER</t>
  </si>
  <si>
    <t>TOTAL</t>
  </si>
  <si>
    <t>OVERHEAD</t>
  </si>
  <si>
    <t>Incurred by Jobs</t>
  </si>
  <si>
    <t>Indirect Labor</t>
  </si>
  <si>
    <t>Indirect Materials and Supplies</t>
  </si>
  <si>
    <t>Employee Benefits</t>
  </si>
  <si>
    <t>Budgeted Overhead</t>
  </si>
  <si>
    <t xml:space="preserve">   Variable</t>
  </si>
  <si>
    <t xml:space="preserve">       Indirect Materials</t>
  </si>
  <si>
    <t xml:space="preserve">       Indirect Labor</t>
  </si>
  <si>
    <t xml:space="preserve">       Employee Benefits</t>
  </si>
  <si>
    <t xml:space="preserve">   Fixed</t>
  </si>
  <si>
    <t xml:space="preserve">       Supervision</t>
  </si>
  <si>
    <t xml:space="preserve">       Depreciation</t>
  </si>
  <si>
    <t>Budgeted Direct Labor Dollars</t>
  </si>
  <si>
    <t>Rate Per Direct Labor Dollar</t>
  </si>
  <si>
    <t>Purchased direct materials and indirect materials with the following summary of receiving reports:</t>
  </si>
  <si>
    <t>Material A</t>
  </si>
  <si>
    <t>Material B</t>
  </si>
  <si>
    <t>Indirect Materials</t>
  </si>
  <si>
    <t>TOTAL:</t>
  </si>
  <si>
    <t>Job X</t>
  </si>
  <si>
    <t>Job Y</t>
  </si>
  <si>
    <t>Subtotal:</t>
  </si>
  <si>
    <t>Factory labor incurred is summarized by these time tickets:</t>
  </si>
  <si>
    <t>Factory utilities, factory depreciation, and factory insurance incurred is summarized by these factory vouchers, invoices, and cost memos:</t>
  </si>
  <si>
    <t>Utilities</t>
  </si>
  <si>
    <t>Insurance</t>
  </si>
  <si>
    <t>Predetermined Machine Hour Rate:</t>
  </si>
  <si>
    <t>Machine Hours:</t>
  </si>
  <si>
    <t>Status:</t>
  </si>
  <si>
    <t>Completed</t>
  </si>
  <si>
    <t>In Process</t>
  </si>
  <si>
    <t>Ship Date:</t>
  </si>
  <si>
    <t>March</t>
  </si>
  <si>
    <t>NA</t>
  </si>
  <si>
    <t>Gross Margin:</t>
  </si>
  <si>
    <t>?</t>
  </si>
  <si>
    <t>Direct Labor</t>
  </si>
  <si>
    <t>Quantity</t>
  </si>
  <si>
    <t>Dept. Number</t>
  </si>
  <si>
    <t>Job Number</t>
  </si>
  <si>
    <t>Requisition Number</t>
  </si>
  <si>
    <t>B9766</t>
  </si>
  <si>
    <t>B9767</t>
  </si>
  <si>
    <t>B9768</t>
  </si>
  <si>
    <t>B9769</t>
  </si>
  <si>
    <t>B9770</t>
  </si>
  <si>
    <t>Cost per Unit</t>
  </si>
  <si>
    <t>Ticket Number</t>
  </si>
  <si>
    <t>1056-1168</t>
  </si>
  <si>
    <t>2121-2130</t>
  </si>
  <si>
    <t>1169-1189</t>
  </si>
  <si>
    <t>2131-1239</t>
  </si>
  <si>
    <t>1190-1239</t>
  </si>
  <si>
    <t>Hours</t>
  </si>
  <si>
    <t>Basis of Application Rates</t>
  </si>
  <si>
    <t>per direct labor-hour</t>
  </si>
  <si>
    <t>of direct labor cost</t>
  </si>
  <si>
    <t>Status</t>
  </si>
  <si>
    <t>Sold</t>
  </si>
  <si>
    <t>Direct Materials</t>
  </si>
  <si>
    <t>Actual Overhead</t>
  </si>
  <si>
    <t>Overapplied Overhead</t>
  </si>
  <si>
    <t>Applied Overhead</t>
  </si>
  <si>
    <t xml:space="preserve">    Materials inventory</t>
  </si>
  <si>
    <t xml:space="preserve">    Work-in-process inventory (All Job A)</t>
  </si>
  <si>
    <t xml:space="preserve">    Finished goods inventory</t>
  </si>
  <si>
    <t>Material purchases</t>
  </si>
  <si>
    <t>Direct material requisitioned</t>
  </si>
  <si>
    <t xml:space="preserve">    Job A</t>
  </si>
  <si>
    <t xml:space="preserve">    Job B</t>
  </si>
  <si>
    <t>Direct labor-hours</t>
  </si>
  <si>
    <t>Labor costs incurred</t>
  </si>
  <si>
    <t xml:space="preserve">    Indirect labor</t>
  </si>
  <si>
    <t xml:space="preserve">    Supervisory salaries</t>
  </si>
  <si>
    <t>Rental costs</t>
  </si>
  <si>
    <t xml:space="preserve">    Factory</t>
  </si>
  <si>
    <t xml:space="preserve">    Administrative offices</t>
  </si>
  <si>
    <t>Total equipment depreciation costs</t>
  </si>
  <si>
    <t>Indirect materials used</t>
  </si>
  <si>
    <t>What is the total Cost of Job A?</t>
  </si>
  <si>
    <t>What is the total factory overhead applied during September?</t>
  </si>
  <si>
    <t>What is the overapplied or underapplied overhead for September?</t>
  </si>
  <si>
    <t>September Direct materials requisitioned</t>
  </si>
  <si>
    <t>September Direct labor cost</t>
  </si>
  <si>
    <t>September Applied overhead</t>
  </si>
  <si>
    <t>September 1 Work-in-process</t>
  </si>
  <si>
    <t>TOTAL Cost Job A</t>
  </si>
  <si>
    <t>ESTIMATED factory overhead</t>
  </si>
  <si>
    <t>ESTIMATED direct labor-hours</t>
  </si>
  <si>
    <t>September Applied Overhead</t>
  </si>
  <si>
    <t>Direct labor ($8/hour)</t>
  </si>
  <si>
    <t>Direct materials</t>
  </si>
  <si>
    <t>Overhead applied</t>
  </si>
  <si>
    <t>G15</t>
  </si>
  <si>
    <t>C76 and G15 in WIP</t>
  </si>
  <si>
    <t>Actual overhead costs</t>
  </si>
  <si>
    <t>Underapplied Overhead</t>
  </si>
  <si>
    <t>Budgeted total factory overhead</t>
  </si>
  <si>
    <t>Budgeted total direct labor-hours</t>
  </si>
  <si>
    <t>Actual factory overhead</t>
  </si>
  <si>
    <t>Actual direct labor-hours</t>
  </si>
  <si>
    <t>Work-in-process inventory</t>
  </si>
  <si>
    <t>Finished goods inventory</t>
  </si>
  <si>
    <t>Cost of goods sold</t>
  </si>
  <si>
    <t>Predetermined Factory Overhead Rate</t>
  </si>
  <si>
    <t>Estimated overhead costs</t>
  </si>
  <si>
    <t>Estimated professional hours</t>
  </si>
  <si>
    <t>Actual overhead costs for commercial</t>
  </si>
  <si>
    <t>Billing rate on cost</t>
  </si>
  <si>
    <t>Total Cost</t>
  </si>
  <si>
    <t>Total Bill</t>
  </si>
  <si>
    <t xml:space="preserve">    Overhead</t>
  </si>
  <si>
    <t xml:space="preserve">        Indirect materials</t>
  </si>
  <si>
    <t xml:space="preserve">        Indirect labor</t>
  </si>
  <si>
    <t xml:space="preserve">        Depreciation-Building</t>
  </si>
  <si>
    <t xml:space="preserve">        Depreciation-Furniture</t>
  </si>
  <si>
    <t xml:space="preserve">        Utilities</t>
  </si>
  <si>
    <t xml:space="preserve">        Insurance</t>
  </si>
  <si>
    <t xml:space="preserve">        Property taxes</t>
  </si>
  <si>
    <t xml:space="preserve">        Other expenses</t>
  </si>
  <si>
    <t xml:space="preserve">            TOTAL</t>
  </si>
  <si>
    <t>NOTE:  The firm uses direct labor cost as the cost driver to apply overhead to clients.</t>
  </si>
  <si>
    <t>During January, the firm worked for many clients; data for two of them follow:</t>
  </si>
  <si>
    <t>Direct labor</t>
  </si>
  <si>
    <t>Overhead</t>
  </si>
  <si>
    <t>Summary of Direct Materials Requisitions</t>
  </si>
  <si>
    <t>Summary of Direct Labor Time Tickets</t>
  </si>
  <si>
    <t>Summary of Factory Overhead Application Rates</t>
  </si>
  <si>
    <t>Summary of Job Completion</t>
  </si>
  <si>
    <t>Factory Overhead</t>
  </si>
  <si>
    <t>Total Costs</t>
  </si>
  <si>
    <t>Increase in Department 1 direct labor rate</t>
  </si>
  <si>
    <t>Increase in Department 2 direct labor rate</t>
  </si>
  <si>
    <t>Cost Information for the Month of January</t>
  </si>
  <si>
    <t>Raw regular corn</t>
  </si>
  <si>
    <t>Raw sweet corn</t>
  </si>
  <si>
    <t>Separating department costs</t>
  </si>
  <si>
    <t>Cleaning department costs</t>
  </si>
  <si>
    <t>Creaming department costs</t>
  </si>
  <si>
    <t>Raw regular corn*</t>
  </si>
  <si>
    <t>*Includes $300 for cream</t>
  </si>
  <si>
    <t>Batch</t>
  </si>
  <si>
    <t>X</t>
  </si>
  <si>
    <t>Y</t>
  </si>
  <si>
    <t>Type</t>
  </si>
  <si>
    <t>Sweet corn</t>
  </si>
  <si>
    <t>Regular corn</t>
  </si>
  <si>
    <t>Size (pounds)</t>
  </si>
  <si>
    <t>Regular corn cost per pound</t>
  </si>
  <si>
    <t>Sweet corn cost per pound</t>
  </si>
  <si>
    <t>Cost per Pound</t>
  </si>
  <si>
    <t>Labor Rate</t>
  </si>
  <si>
    <t>Cost per professional hour</t>
  </si>
  <si>
    <t>Direct professional hours</t>
  </si>
  <si>
    <t>Applied Factory Overhead</t>
  </si>
  <si>
    <t>Solution Using Pivot Tables in Excel</t>
  </si>
  <si>
    <t>DATA:</t>
  </si>
  <si>
    <t xml:space="preserve">   Requistions for matreial or time tickets</t>
  </si>
  <si>
    <t>Department Number</t>
  </si>
  <si>
    <t>Job No.</t>
  </si>
  <si>
    <t>Matierals Quantity</t>
  </si>
  <si>
    <t>Materials Price</t>
  </si>
  <si>
    <t>Materials Cost</t>
  </si>
  <si>
    <t>Labor Hours</t>
  </si>
  <si>
    <t xml:space="preserve"> </t>
  </si>
  <si>
    <t>Rates:</t>
  </si>
  <si>
    <t>Labor</t>
  </si>
  <si>
    <t>Department 1</t>
  </si>
  <si>
    <t>per labor hour</t>
  </si>
  <si>
    <t>Department 2</t>
  </si>
  <si>
    <t>per labor dollar</t>
  </si>
  <si>
    <t>Solution:</t>
  </si>
  <si>
    <t>Data</t>
  </si>
  <si>
    <t>Grand Total</t>
  </si>
  <si>
    <t>Sum of Materials Cost</t>
  </si>
  <si>
    <t>Sum of Labor Hours</t>
  </si>
  <si>
    <t>Total Sum of Materials Cost</t>
  </si>
  <si>
    <t>Total Sum of Labor Hours</t>
  </si>
  <si>
    <t>Then, complete the cost report below to obtain cost for each job:</t>
  </si>
  <si>
    <t>Job 2906</t>
  </si>
  <si>
    <t>Job 2907</t>
  </si>
  <si>
    <t>Job 2908</t>
  </si>
  <si>
    <t>Total Materials Cost</t>
  </si>
  <si>
    <t>Dept 1</t>
  </si>
  <si>
    <t>Dept 2</t>
  </si>
  <si>
    <t>Subtotal</t>
  </si>
  <si>
    <t>Total Direct Labor Cost</t>
  </si>
  <si>
    <t>Labor hours Dept 1</t>
  </si>
  <si>
    <t xml:space="preserve">  OH Rate in Dept 1</t>
  </si>
  <si>
    <t>Subtotal Dept 1</t>
  </si>
  <si>
    <t>Labor Hours Dept 2</t>
  </si>
  <si>
    <t xml:space="preserve">  OH Rate in Dept 2</t>
  </si>
  <si>
    <t>Subtotal for Dept 2</t>
  </si>
  <si>
    <t xml:space="preserve">Total Applied Overhead </t>
  </si>
  <si>
    <t>Total Job Cost</t>
  </si>
  <si>
    <t xml:space="preserve">   Requistions for material or time tickets</t>
  </si>
  <si>
    <t xml:space="preserve">   </t>
  </si>
  <si>
    <t>Total Manufacturing Costs</t>
  </si>
  <si>
    <t>Cost of Goods Manufactured</t>
  </si>
  <si>
    <t>Machine Hours</t>
  </si>
  <si>
    <t>Statement of Cost of Goods Sold</t>
  </si>
  <si>
    <t>Machine hours</t>
  </si>
  <si>
    <t>Variable cost</t>
  </si>
  <si>
    <t>Fixed cost</t>
  </si>
  <si>
    <t>A</t>
  </si>
  <si>
    <t>B</t>
  </si>
  <si>
    <t>Total</t>
  </si>
  <si>
    <t xml:space="preserve">                                    Factory Overhead</t>
  </si>
  <si>
    <t>per hr.</t>
  </si>
  <si>
    <t>DL Hours per Unit:</t>
  </si>
  <si>
    <t xml:space="preserve">     Dept A</t>
  </si>
  <si>
    <t xml:space="preserve">     Dept B</t>
  </si>
  <si>
    <t>Machine Hours per Unit:</t>
  </si>
  <si>
    <t>units</t>
  </si>
  <si>
    <t>DLHs</t>
  </si>
  <si>
    <t>per DLH</t>
  </si>
  <si>
    <t>machine hours</t>
  </si>
  <si>
    <t>per machine hour</t>
  </si>
  <si>
    <t xml:space="preserve">             Allocated Cost</t>
  </si>
  <si>
    <t>Dept A</t>
  </si>
  <si>
    <t>Dept B</t>
  </si>
  <si>
    <t xml:space="preserve">     DLHs</t>
  </si>
  <si>
    <t xml:space="preserve">     Machine hrs.</t>
  </si>
  <si>
    <t>5. Using DLHs for Departent A and Machine Hours for Department B:</t>
  </si>
  <si>
    <t xml:space="preserve">    a. Predetermined overhead rate, Department A, per DLH =</t>
  </si>
  <si>
    <t xml:space="preserve">    b. Predetermined overhead rate, Department B, per MHR=</t>
  </si>
  <si>
    <r>
      <t xml:space="preserve">3. </t>
    </r>
    <r>
      <rPr>
        <u/>
        <sz val="14"/>
        <rFont val="Arial"/>
        <family val="2"/>
      </rPr>
      <t>Method</t>
    </r>
  </si>
  <si>
    <t xml:space="preserve">     Total applied overhead in February:</t>
  </si>
  <si>
    <t xml:space="preserve">     Actual - Applied Overhead = Over/under Applied Overhead</t>
  </si>
  <si>
    <t xml:space="preserve">predetermined OH rate = $617,500/95,000 </t>
  </si>
  <si>
    <t xml:space="preserve">Problem 4-29 Choice of Costing System </t>
  </si>
  <si>
    <t xml:space="preserve">Problem 4-30 Choice of Costing System </t>
  </si>
  <si>
    <t>Solution (20 min)</t>
  </si>
  <si>
    <t>Cost of Goods Sold</t>
  </si>
  <si>
    <t>The company's budgeted costs for the year are as follows:</t>
  </si>
  <si>
    <t>Issued direct materials and indirect materials with this summary of requisitions:</t>
  </si>
  <si>
    <t>The company closed the overapplied or underapplied overhead to the Cost of Goods Sold account at the end of March.</t>
  </si>
  <si>
    <t>Predetermined Labor Hour Rate:</t>
  </si>
  <si>
    <t>Labor Hours:</t>
  </si>
  <si>
    <t>July</t>
  </si>
  <si>
    <t>Direct materials and indirect materials used are as follows:</t>
  </si>
  <si>
    <t>Inventories</t>
  </si>
  <si>
    <t>Work in Process</t>
  </si>
  <si>
    <t>Finished Goods</t>
  </si>
  <si>
    <t>July 1</t>
  </si>
  <si>
    <t>July 31</t>
  </si>
  <si>
    <t>Cost of Goods Sold, July</t>
  </si>
  <si>
    <t>Direct Materials Purchased, July</t>
  </si>
  <si>
    <t>Labor hours used ($30/hr)</t>
  </si>
  <si>
    <t>Indirect labor</t>
  </si>
  <si>
    <t>In processing</t>
  </si>
  <si>
    <t>Other factory overhead costs:</t>
  </si>
  <si>
    <t>Rent</t>
  </si>
  <si>
    <t>Utility</t>
  </si>
  <si>
    <t>Repairs and maintenance</t>
  </si>
  <si>
    <t>Other</t>
  </si>
  <si>
    <t>Finished goods beginning balance</t>
  </si>
  <si>
    <t>Cost of goods available for sale</t>
  </si>
  <si>
    <t>Cost of goods manufactured</t>
  </si>
  <si>
    <t>Finished goods ending balance</t>
  </si>
  <si>
    <t>For the month ended July 31</t>
  </si>
  <si>
    <t>Solution (30 min)</t>
  </si>
  <si>
    <t>Note: See also the Comments on Cost Management in Action at the end of the chapter regarding a similar costing situation.</t>
  </si>
  <si>
    <t>Solution (40 min)</t>
  </si>
  <si>
    <t>Solution (60 min)</t>
  </si>
  <si>
    <t>Solution (25 min)</t>
  </si>
  <si>
    <t>Work-in-Process Inventory:</t>
  </si>
  <si>
    <t>1.</t>
  </si>
  <si>
    <t>2.</t>
  </si>
  <si>
    <t>3.</t>
  </si>
  <si>
    <t>4.</t>
  </si>
  <si>
    <t>The company closed the overapplied or underapplied overhead to the Cost of Goods Sold account at the end of July.</t>
  </si>
  <si>
    <r>
      <t xml:space="preserve">First, do a </t>
    </r>
    <r>
      <rPr>
        <b/>
        <sz val="14"/>
        <rFont val="Arial"/>
        <family val="2"/>
      </rPr>
      <t>Pivot Table</t>
    </r>
    <r>
      <rPr>
        <sz val="14"/>
        <rFont val="Arial"/>
        <family val="2"/>
      </rPr>
      <t xml:space="preserve"> on Jobs and Departments for labor hours and materials cost:</t>
    </r>
  </si>
  <si>
    <t>DM</t>
  </si>
  <si>
    <t>DL</t>
  </si>
  <si>
    <t>OH Application Rate</t>
  </si>
  <si>
    <t>Total factory overhead applied in July</t>
  </si>
  <si>
    <t>Actual factory overhead cost incurred during the month of July:</t>
  </si>
  <si>
    <t>Actual factory OH cost in July</t>
  </si>
  <si>
    <t>Ending balance of work in process inventory account</t>
  </si>
  <si>
    <t>Applied overhead</t>
  </si>
  <si>
    <t>Factory overhead applied</t>
  </si>
  <si>
    <t>Total current manufacturing costs</t>
  </si>
  <si>
    <t>Add: Beginning work-in-process inventory</t>
  </si>
  <si>
    <t>Total manufacturing cost to account for</t>
  </si>
  <si>
    <t>Deduct: Ending work-in-process inventory</t>
  </si>
  <si>
    <t>Over- or under-applied overhead:</t>
  </si>
  <si>
    <t>Number of units</t>
  </si>
  <si>
    <t>Cost per unit</t>
  </si>
  <si>
    <t xml:space="preserve">    Direct labor ($8.50/hr)</t>
  </si>
  <si>
    <t xml:space="preserve">Labor rate= </t>
  </si>
  <si>
    <t>Beginning Materials Inventory</t>
  </si>
  <si>
    <t>+Purchases in July</t>
  </si>
  <si>
    <t>=Ending Balanced in Materials Inventory</t>
  </si>
  <si>
    <t>Actual factory overhead cost in July</t>
  </si>
  <si>
    <t>Other data:</t>
  </si>
  <si>
    <t>B10</t>
  </si>
  <si>
    <t>C44</t>
  </si>
  <si>
    <t xml:space="preserve">        Total Applied overhead</t>
  </si>
  <si>
    <t>per direct labor dollar</t>
  </si>
  <si>
    <t xml:space="preserve">     Applied overhead for B10  =  .6x $34,000  = $20,400</t>
  </si>
  <si>
    <t>T114</t>
  </si>
  <si>
    <t>T119</t>
  </si>
  <si>
    <t>T133</t>
  </si>
  <si>
    <t>T136</t>
  </si>
  <si>
    <t>The company's actual costs incurred during the year are as follows:</t>
  </si>
  <si>
    <t>x</t>
  </si>
  <si>
    <t>=</t>
  </si>
  <si>
    <t>Applied OH</t>
  </si>
  <si>
    <t xml:space="preserve">                                   Actual OH = </t>
  </si>
  <si>
    <t>Underapplied overhead</t>
  </si>
  <si>
    <t>=$33,000 + $68,000 + $136,000</t>
  </si>
  <si>
    <t>Cost of Goods Sold for Job T114:</t>
  </si>
  <si>
    <t>Work in Process Inventory for Carston, Inc. at the beginning of period:</t>
  </si>
  <si>
    <t>Total Actual Overhead</t>
  </si>
  <si>
    <t>Materials</t>
  </si>
  <si>
    <t>Haughton Company</t>
  </si>
  <si>
    <t>Total Direct Labor cost incurred for for July</t>
  </si>
  <si>
    <t>Overapplied overhead</t>
  </si>
  <si>
    <t>Job X14</t>
  </si>
  <si>
    <t>Job X13</t>
  </si>
  <si>
    <t>Job X15</t>
  </si>
  <si>
    <t>Cost per unit in Job X13 (100 units):</t>
  </si>
  <si>
    <t>Cost of goods manufactured (X13)</t>
  </si>
  <si>
    <t>Exercise 4-31 Cost Flows, Applying Overhead</t>
  </si>
  <si>
    <t>Job</t>
  </si>
  <si>
    <t>Direct Labor Hours</t>
  </si>
  <si>
    <t>Direct Labor Cost</t>
  </si>
  <si>
    <t>Harrison</t>
  </si>
  <si>
    <t>$6,753</t>
  </si>
  <si>
    <t>$15,367</t>
  </si>
  <si>
    <t>Barnes</t>
  </si>
  <si>
    <t>Tyler</t>
  </si>
  <si>
    <t>Budgeted total overhead</t>
  </si>
  <si>
    <t>Budgeted direct labor hours</t>
  </si>
  <si>
    <t>Overhead rate</t>
  </si>
  <si>
    <t>Actual direct labor hours</t>
  </si>
  <si>
    <t>Applied Overhead at $22 per hour</t>
  </si>
  <si>
    <t>Total Job Cost = Direct Materials +Direct Labor +Overhead</t>
  </si>
  <si>
    <t>Total Applied Overhead</t>
  </si>
  <si>
    <t xml:space="preserve">   Underapplied overhead</t>
  </si>
  <si>
    <t xml:space="preserve">Exercise 4-35 Application of Overhead </t>
  </si>
  <si>
    <t>Exercise 4-37 Overhead Application</t>
  </si>
  <si>
    <t>Budgeted Cost</t>
  </si>
  <si>
    <t>$2,900,000</t>
  </si>
  <si>
    <t>Direct Labor hours</t>
  </si>
  <si>
    <t>Direct Labor dollars</t>
  </si>
  <si>
    <t>$750,000</t>
  </si>
  <si>
    <t>Gallons of Paint</t>
  </si>
  <si>
    <t>Total Overhead</t>
  </si>
  <si>
    <t>$360,125</t>
  </si>
  <si>
    <t>PPC has just completed two jobs</t>
  </si>
  <si>
    <t>Prevette</t>
  </si>
  <si>
    <t>$3,800</t>
  </si>
  <si>
    <t>$855</t>
  </si>
  <si>
    <t>Harmon</t>
  </si>
  <si>
    <t>Solution (15 min)</t>
  </si>
  <si>
    <t xml:space="preserve">                              Job</t>
  </si>
  <si>
    <t xml:space="preserve">                  Direct Materials</t>
  </si>
  <si>
    <t xml:space="preserve">Gallons of Paint              </t>
  </si>
  <si>
    <t xml:space="preserve">            Direct Labor Cost</t>
  </si>
  <si>
    <t xml:space="preserve">Exercise 4-38 Spoilage and Scrap </t>
  </si>
  <si>
    <t>Problem 4-40 Plantwide versus Departmental Overhead Rate</t>
  </si>
  <si>
    <t>Problem 4-41 Plantwide versus Departmental Overhead Rate</t>
  </si>
  <si>
    <t>-</t>
  </si>
  <si>
    <t>The following information applies to the O'Donnell Company for March production. There are only two jobs (X and Y) in production in March.</t>
  </si>
  <si>
    <t>Problem Information</t>
  </si>
  <si>
    <t>Factory Overhead Application Rate</t>
  </si>
  <si>
    <t>per machine hr</t>
  </si>
  <si>
    <t>Solution</t>
  </si>
  <si>
    <t>1.  Total Manufacturing Costs for each job</t>
  </si>
  <si>
    <t>Total Direct Materials Cost</t>
  </si>
  <si>
    <t xml:space="preserve">  Machine Hours</t>
  </si>
  <si>
    <t>Total Applied Overhead Cost</t>
  </si>
  <si>
    <t>2. Calculate Factory Overhead Under or Overapplied</t>
  </si>
  <si>
    <t>Actual Factory OH:</t>
  </si>
  <si>
    <t>Total Actual Factory OH</t>
  </si>
  <si>
    <t>Adjust Difference to COGS</t>
  </si>
  <si>
    <t>Problem 4-44 Application of Overhead</t>
  </si>
  <si>
    <t>Problem 4-45 Application of Overhead</t>
  </si>
  <si>
    <t>Job S</t>
  </si>
  <si>
    <t>Job T</t>
  </si>
  <si>
    <r>
      <t>1.</t>
    </r>
    <r>
      <rPr>
        <sz val="7"/>
        <rFont val="Times New Roman"/>
        <family val="1"/>
      </rPr>
      <t xml:space="preserve">   </t>
    </r>
    <r>
      <rPr>
        <sz val="14"/>
        <rFont val="Arial"/>
        <family val="2"/>
      </rPr>
      <t>Total manufacturing cost:  Job S - $358,437.50;  Job T $332,937.50</t>
    </r>
  </si>
  <si>
    <r>
      <t>2.</t>
    </r>
    <r>
      <rPr>
        <sz val="7"/>
        <rFont val="Times New Roman"/>
        <family val="1"/>
      </rPr>
      <t xml:space="preserve">   </t>
    </r>
    <r>
      <rPr>
        <sz val="14"/>
        <rFont val="Arial"/>
        <family val="2"/>
      </rPr>
      <t xml:space="preserve"> Overapplied overhead:  $22,875</t>
    </r>
  </si>
  <si>
    <t xml:space="preserve">   See calculations below: </t>
  </si>
  <si>
    <t>Applied Factory OH</t>
  </si>
  <si>
    <t>Depreciation Expense--Plant</t>
  </si>
  <si>
    <t>Indirect Materials Used</t>
  </si>
  <si>
    <t>Finished Goods Inventory, Beginning</t>
  </si>
  <si>
    <t>Finished Goods Inventory, Ending</t>
  </si>
  <si>
    <t>Factory utilities</t>
  </si>
  <si>
    <t>Factory insurance</t>
  </si>
  <si>
    <t>Selling and Administrative</t>
  </si>
  <si>
    <t>=1,025+5,660</t>
  </si>
  <si>
    <t>Work-in-Process Inventory, Beginning</t>
  </si>
  <si>
    <t>Work-in-Process Inventory, Ending</t>
  </si>
  <si>
    <t>Advertising Expense</t>
  </si>
  <si>
    <t>Sales Revenue</t>
  </si>
  <si>
    <t>Other factory overhead</t>
  </si>
  <si>
    <t>Statement of Cost of Goods Manufactured</t>
  </si>
  <si>
    <t>Direct Materials Used</t>
  </si>
  <si>
    <t>+</t>
  </si>
  <si>
    <t>Factory Overhead Applied</t>
  </si>
  <si>
    <t>Total Manufacturing Costs Incurred during year</t>
  </si>
  <si>
    <t>Total Manufacturing Costs to Account for</t>
  </si>
  <si>
    <t>Total Factory Overhead</t>
  </si>
  <si>
    <t>Income Statement</t>
  </si>
  <si>
    <t>Total Goods Available for Sale</t>
  </si>
  <si>
    <t>Gross Margin</t>
  </si>
  <si>
    <t>Total Selling &amp; Administrative Expenses</t>
  </si>
  <si>
    <t>Operating Income</t>
  </si>
  <si>
    <t>Applied Overhead at $10.75 per hour</t>
  </si>
  <si>
    <t xml:space="preserve">                                                                 Applied OH= </t>
  </si>
  <si>
    <t>(see Part 1)</t>
  </si>
  <si>
    <t>per labor hr</t>
  </si>
  <si>
    <t xml:space="preserve">  Labor Hours</t>
  </si>
  <si>
    <t xml:space="preserve">Predetermined Overhead Rate  </t>
  </si>
  <si>
    <t>a.  Factory Overhead</t>
  </si>
  <si>
    <t xml:space="preserve">  Prepaid Insurance</t>
  </si>
  <si>
    <t xml:space="preserve">  Work-in-Process Inventory</t>
  </si>
  <si>
    <t xml:space="preserve">  Accumulated Depreciation </t>
  </si>
  <si>
    <t xml:space="preserve">  Accounts Payable</t>
  </si>
  <si>
    <t xml:space="preserve">     Cash</t>
  </si>
  <si>
    <t xml:space="preserve">     Factory Overhead                                   </t>
  </si>
  <si>
    <t>Accounts Payable</t>
  </si>
  <si>
    <t xml:space="preserve"> Materials Inventory</t>
  </si>
  <si>
    <t xml:space="preserve">    </t>
  </si>
  <si>
    <t>Cash</t>
  </si>
  <si>
    <t>Accumulated Depreciation</t>
  </si>
  <si>
    <t xml:space="preserve">      Factory Overhead</t>
  </si>
  <si>
    <t xml:space="preserve">   Requistions for materials or time tickets</t>
  </si>
  <si>
    <t>SOLUTION</t>
  </si>
  <si>
    <t>2906 Total</t>
  </si>
  <si>
    <t>2907 Total</t>
  </si>
  <si>
    <t>2908 Total</t>
  </si>
  <si>
    <t>Labor Cost</t>
  </si>
  <si>
    <t>Total Applied OH</t>
  </si>
  <si>
    <t xml:space="preserve">  Materials</t>
  </si>
  <si>
    <t xml:space="preserve">  Labor  </t>
  </si>
  <si>
    <t xml:space="preserve">  Overhead</t>
  </si>
  <si>
    <t>SEE ALSO Solution Below for greater detail</t>
  </si>
  <si>
    <t>Part 1:   DATA</t>
  </si>
  <si>
    <t>Part 2  DATA</t>
  </si>
  <si>
    <t>Part 3</t>
  </si>
  <si>
    <t>Part 4</t>
  </si>
  <si>
    <t xml:space="preserve">Factory Overhead Application Rate </t>
  </si>
  <si>
    <t>Problem 4-46 Cost Flows, Application of Overhead</t>
  </si>
  <si>
    <t xml:space="preserve"> Finished Goods Inventory</t>
  </si>
  <si>
    <t xml:space="preserve"> Cash</t>
  </si>
  <si>
    <t xml:space="preserve">   Cost of Goods Sold</t>
  </si>
  <si>
    <t>Material  Quant.</t>
  </si>
  <si>
    <t>Material Price</t>
  </si>
  <si>
    <t>Material Cost</t>
  </si>
  <si>
    <t>Labor Rate Dept 2</t>
  </si>
  <si>
    <t>OH applied in July  (given)</t>
  </si>
  <si>
    <t>Direct materials used</t>
  </si>
  <si>
    <t>-Materials used in July</t>
  </si>
  <si>
    <t>Exercise 4-33 Application of Overhead</t>
  </si>
  <si>
    <t>Exercise 4-32 Application of Overhead; Working with Unknowns</t>
  </si>
  <si>
    <t>Exercise 4-34 Application of Overhead</t>
  </si>
  <si>
    <t>Exercise 4-36 Overhead Rate; Pricing</t>
  </si>
  <si>
    <r>
      <t xml:space="preserve">1.  Total actual overhead: </t>
    </r>
    <r>
      <rPr>
        <b/>
        <sz val="14"/>
        <color indexed="10"/>
        <rFont val="Arial"/>
        <family val="2"/>
      </rPr>
      <t xml:space="preserve"> </t>
    </r>
    <r>
      <rPr>
        <b/>
        <sz val="14"/>
        <rFont val="Arial"/>
        <family val="2"/>
      </rPr>
      <t>$170,000;  see calculations below</t>
    </r>
  </si>
  <si>
    <t>Problem Data Summary:</t>
  </si>
  <si>
    <t>m.  Finished Goods Inventory</t>
  </si>
  <si>
    <t>b.  Selling &amp; Administrative Expense</t>
  </si>
  <si>
    <t>c.  Materials Inventory</t>
  </si>
  <si>
    <t>d.  Factory Overhead</t>
  </si>
  <si>
    <t>e.  Work-in-Process Inventory</t>
  </si>
  <si>
    <t>f.  Factory Overhead</t>
  </si>
  <si>
    <t xml:space="preserve">g.  Materials Inventory  </t>
  </si>
  <si>
    <t>n.  Accounts Receivable</t>
  </si>
  <si>
    <t xml:space="preserve"> h.  Work-in-Process Inventory </t>
  </si>
  <si>
    <t xml:space="preserve"> i.  Selling &amp; Administrative Expense </t>
  </si>
  <si>
    <t xml:space="preserve"> j.  Factory Overhead </t>
  </si>
  <si>
    <t>4,000 total hours - 1,000 indirect hours = 3,000 direct hours</t>
  </si>
  <si>
    <t xml:space="preserve"> k.  Advertising Expense </t>
  </si>
  <si>
    <t>September 1, inventories</t>
  </si>
  <si>
    <r>
      <t xml:space="preserve"> = $360,125 </t>
    </r>
    <r>
      <rPr>
        <sz val="12"/>
        <color indexed="8"/>
        <rFont val="Calibri"/>
        <family val="2"/>
      </rPr>
      <t>÷</t>
    </r>
    <r>
      <rPr>
        <sz val="12"/>
        <color indexed="8"/>
        <rFont val="Arial"/>
        <family val="2"/>
      </rPr>
      <t xml:space="preserve"> 33,500</t>
    </r>
  </si>
  <si>
    <t>1. Budgted overhead = ($150,000 + $94,000) + ($80,000 + $163,000) =</t>
  </si>
  <si>
    <r>
      <t xml:space="preserve">     Predetermined ovhead application rate = $487,000 </t>
    </r>
    <r>
      <rPr>
        <sz val="14"/>
        <rFont val="Calibri"/>
        <family val="2"/>
      </rPr>
      <t>÷</t>
    </r>
    <r>
      <rPr>
        <sz val="14"/>
        <rFont val="Arial"/>
        <family val="2"/>
      </rPr>
      <t xml:space="preserve"> 25,000 DLHs =</t>
    </r>
  </si>
  <si>
    <t xml:space="preserve">    Predetermined overhead rate = $487,000 ÷ 20,000 machine hours =</t>
  </si>
  <si>
    <t>per DLH (rounded to three decimal points)</t>
  </si>
  <si>
    <t>Facts and Figures about O"Donnell Company March Jobs:</t>
  </si>
  <si>
    <t>Facts and Figures about Punta Company March Jobs:</t>
  </si>
  <si>
    <t>Materials Inventory, Beginning</t>
  </si>
  <si>
    <t>Direct Labor--Wages</t>
  </si>
  <si>
    <t>Indirect Labor--Wages</t>
  </si>
  <si>
    <t>=146,000-112,000</t>
  </si>
  <si>
    <t>=2,400+13,250</t>
  </si>
  <si>
    <t>Total Direct Materials Available</t>
  </si>
  <si>
    <t>Seling &amp; Adm ($2,400+$13,250)</t>
  </si>
  <si>
    <t>Mooresville Corporation</t>
  </si>
  <si>
    <t>For the Month Ended August 31</t>
  </si>
  <si>
    <t>=91,000+141,900+93,525-146,000</t>
  </si>
  <si>
    <t>Mooresville  Corporation</t>
  </si>
  <si>
    <t>Annual Budget</t>
  </si>
  <si>
    <t xml:space="preserve">            For the Month Ended April 30</t>
  </si>
  <si>
    <t xml:space="preserve">                     For the Month Ended April 30</t>
  </si>
  <si>
    <t>Meyers CPA Firm</t>
  </si>
  <si>
    <t xml:space="preserve">Also, the firm estimates total direct labor cost for professional hours in the year to be </t>
  </si>
  <si>
    <t>2.) Compute the amount of overhead to be charged to the Gargus and Feller accounts using the predetermined overhead rate calculated in requirement 1.</t>
  </si>
  <si>
    <r>
      <t xml:space="preserve">=$900,600 </t>
    </r>
    <r>
      <rPr>
        <sz val="14"/>
        <rFont val="Calibri"/>
        <family val="2"/>
      </rPr>
      <t>÷</t>
    </r>
    <r>
      <rPr>
        <sz val="14"/>
        <rFont val="Arial"/>
        <family val="2"/>
      </rPr>
      <t xml:space="preserve"> 237,000</t>
    </r>
  </si>
  <si>
    <t>Gargus Account</t>
  </si>
  <si>
    <t>Feller Account</t>
  </si>
  <si>
    <t>3.) Compute a separate job cost for the Gargus and the Feller accounts.</t>
  </si>
  <si>
    <t>Estimated direct labor hours</t>
  </si>
  <si>
    <t>Estimated depreciation</t>
  </si>
  <si>
    <t>Direct labor hours in April</t>
  </si>
  <si>
    <t>=199,300-64,000</t>
  </si>
  <si>
    <t>$16 x21 = $336</t>
  </si>
  <si>
    <t xml:space="preserve">       + $3,505 = $39,685</t>
  </si>
  <si>
    <t>Dream Makers</t>
  </si>
  <si>
    <t>=64,000-47,860</t>
  </si>
  <si>
    <t xml:space="preserve">Actual Overhead = $1,800 + $6,510 + $20,000 + $6,270 + $1,600 </t>
  </si>
  <si>
    <t>Problem 4-43 Cost Flows, Application of Overhead</t>
  </si>
  <si>
    <t xml:space="preserve">Problem 4-47 Application of Overhead; Service Industry </t>
  </si>
  <si>
    <t>Problem 4-48 Job Cost; Pivot Tables in Excel (Excel tutorial on text web site)</t>
  </si>
  <si>
    <t xml:space="preserve">Problem 4-50 Application of Overhead; Ethics </t>
  </si>
  <si>
    <t xml:space="preserve">Problem 4-51 Operation Costing </t>
  </si>
  <si>
    <t>Direct Materials Purchases</t>
  </si>
  <si>
    <t>Direct Materials Inventory, Ending</t>
  </si>
  <si>
    <t>Totals</t>
  </si>
  <si>
    <t>4–1 What is the  strategic role of a costing system?</t>
  </si>
  <si>
    <t>4–2 Identify the three characteristics of costing systems.</t>
  </si>
  <si>
    <t>4–3 Distinguish between job costing and process costing.</t>
  </si>
  <si>
    <r>
      <t>4-1</t>
    </r>
    <r>
      <rPr>
        <sz val="14"/>
        <rFont val="Arial"/>
        <family val="2"/>
      </rPr>
      <t xml:space="preserve"> The strategic role of costing is to provide accurate cost information that is need for product pricing, profitability analysis of products and customers, evaluation of managers, and refinement of strategic goals</t>
    </r>
  </si>
  <si>
    <r>
      <t>4-2</t>
    </r>
    <r>
      <rPr>
        <sz val="14"/>
        <rFont val="Arial"/>
        <family val="2"/>
      </rPr>
      <t xml:space="preserve">  The three characteristics of costing systems are (1) the cost accumulation method – job costing, process costing, or joint costing, (2) the cost measurement method – actual, normal, or standard costing, and (3) the overhead assignment method – volume-based or activity-based. </t>
    </r>
  </si>
  <si>
    <r>
      <rPr>
        <b/>
        <sz val="14"/>
        <rFont val="Arial"/>
        <family val="2"/>
      </rPr>
      <t>4-3</t>
    </r>
    <r>
      <rPr>
        <sz val="14"/>
        <rFont val="Arial"/>
        <family val="2"/>
      </rPr>
      <t xml:space="preserve">  Job costing is a product costing system that accumulates and assigns costs to a specific job.  Process costing accumulates product or service costs by process or department and then assigns them to a large number of nearly identical products</t>
    </r>
  </si>
  <si>
    <t xml:space="preserve">4–4 Explain when companies are likely to use a job costing system or a process costing system. Provide several examples. </t>
  </si>
  <si>
    <t>4–5 Which costing system is extensively used in the service industry for hospitals, law firms, or accounting firms? Explain why.</t>
  </si>
  <si>
    <r>
      <rPr>
        <b/>
        <sz val="14"/>
        <rFont val="Arial"/>
        <family val="2"/>
      </rPr>
      <t xml:space="preserve">4-4 </t>
    </r>
    <r>
      <rPr>
        <sz val="14"/>
        <rFont val="Arial"/>
        <family val="2"/>
      </rPr>
      <t xml:space="preserve"> Companies that are likely to use a job costing system when most costs incurred in the job can be readily identified with a particular job or project or batch of product.    These companies include printing shops, accounting firms, equipment companies, and construction companies. Companies that are likely to use a process costing system have homogeneous products or services and it is difficult to trace costs to individual products. Such companies include beverage manufacturers, food processors, and textile companies.</t>
    </r>
  </si>
  <si>
    <r>
      <rPr>
        <b/>
        <sz val="14"/>
        <rFont val="Arial"/>
        <family val="2"/>
      </rPr>
      <t>4-5</t>
    </r>
    <r>
      <rPr>
        <sz val="14"/>
        <rFont val="Arial"/>
        <family val="2"/>
      </rPr>
      <t xml:space="preserve">  Service industry companies usually use a job costing system because the materials and labor used for the client or patient, etc., are easily traced to that particular client or patient.</t>
    </r>
  </si>
  <si>
    <t>4–6 What document is prepared to accumulate costs for each separate job in a job costing system? What type of costs are recorded in the document?</t>
  </si>
  <si>
    <t>4–7 Explain how predetermined factory overhead rates are computed and why they are used to apply factory overhead to units of products instead of actual overhead costs.</t>
  </si>
  <si>
    <t xml:space="preserve">4–8 What is the role of material requisition forms in a job costing system? Time tickets? Bills of materials? </t>
  </si>
  <si>
    <t xml:space="preserve">4–10 Describe the flow of costs through a job costing system from materials through finished product. </t>
  </si>
  <si>
    <r>
      <t xml:space="preserve">4–11 What do </t>
    </r>
    <r>
      <rPr>
        <b/>
        <i/>
        <sz val="14"/>
        <rFont val="Arial"/>
        <family val="2"/>
      </rPr>
      <t>underapplied overhead</t>
    </r>
    <r>
      <rPr>
        <b/>
        <sz val="14"/>
        <rFont val="Arial"/>
        <family val="2"/>
      </rPr>
      <t xml:space="preserve"> and </t>
    </r>
    <r>
      <rPr>
        <b/>
        <i/>
        <sz val="14"/>
        <rFont val="Arial"/>
        <family val="2"/>
      </rPr>
      <t>overapplied overhead</t>
    </r>
    <r>
      <rPr>
        <b/>
        <sz val="14"/>
        <rFont val="Arial"/>
        <family val="2"/>
      </rPr>
      <t xml:space="preserve"> mean? How are these amounts disposed of at the end of a period? </t>
    </r>
  </si>
  <si>
    <t xml:space="preserve">4–12 Why would manufacturing firms switch from direct labor-hours to machine-hours as the cost driver for factory overhead application? </t>
  </si>
  <si>
    <t xml:space="preserve">4–13 Explain why overhead might be overapplied in a given period. </t>
  </si>
  <si>
    <t xml:space="preserve">4–14 Distinguish between an actual costing system and a normal costing system. What are the components of the actual manufacturing costs and the components of the normal manufacturing costs? </t>
  </si>
  <si>
    <t>4–16 What is the difference between normal and abnormal spoilage?</t>
  </si>
  <si>
    <t xml:space="preserve">Budgeted overhead </t>
  </si>
  <si>
    <t xml:space="preserve">Actual overhead </t>
  </si>
  <si>
    <t xml:space="preserve">Actual labor hours </t>
  </si>
  <si>
    <t xml:space="preserve">Actual number of units sold </t>
  </si>
  <si>
    <t xml:space="preserve">Underapplied overhead </t>
  </si>
  <si>
    <t xml:space="preserve">Budgeted production    </t>
  </si>
  <si>
    <r>
      <t xml:space="preserve">Required </t>
    </r>
    <r>
      <rPr>
        <sz val="14"/>
        <rFont val="Arial"/>
        <family val="2"/>
      </rPr>
      <t>How many units were produced in the current year?</t>
    </r>
  </si>
  <si>
    <t>4-23 Assume the following for Round Top, Inc., for the current year. Round Top applies overhead on the basis of units produced.</t>
  </si>
  <si>
    <t>Budgeted overhead</t>
  </si>
  <si>
    <t>Actual overhead</t>
  </si>
  <si>
    <t>Actual labor-hours</t>
  </si>
  <si>
    <t>Budgeted production (units)</t>
  </si>
  <si>
    <t>4-17    How is job costing different in a service firm from a manufacturer?</t>
  </si>
  <si>
    <t>4-18    A small consulting firm has an overhead rate of 200% of direct labor charged to each job.   The materials cost (including travel and other direct costs) for a particular job is $10,000 and  the direct labor is $20,000.   What is total job cost for this job?</t>
  </si>
  <si>
    <t xml:space="preserve">4-20  If the overhead rate is  $10 per machine hours, and there are 20 labor hours, 16 machine hours, and 2 personnel on the job, how much overhead should be applied to the job? </t>
  </si>
  <si>
    <t>4-27   If the end of period balance for cost of goods sold is $90,000, and underapplied overhead is $10,000, what is the ending balance in cost of goods sold, after adjusting for the underapplied variance</t>
  </si>
  <si>
    <t>Required:  How many units were produced in in the current year?</t>
  </si>
  <si>
    <t>Job B10 finished and  transferred to finished goods</t>
  </si>
  <si>
    <t>Calculation--From Job G15: $6,000 ÷ $10,000 = 0.6 overhead rate</t>
  </si>
  <si>
    <t xml:space="preserve">     given</t>
  </si>
  <si>
    <r>
      <rPr>
        <b/>
        <sz val="14"/>
        <rFont val="Arial"/>
        <family val="2"/>
      </rPr>
      <t>4-6</t>
    </r>
    <r>
      <rPr>
        <sz val="14"/>
        <rFont val="Arial"/>
        <family val="2"/>
      </rPr>
      <t xml:space="preserve">  A job cost sheet accumulates direct materials, direct labor, and factory overhead incurred for each job.</t>
    </r>
  </si>
  <si>
    <r>
      <rPr>
        <b/>
        <sz val="14"/>
        <rFont val="Arial"/>
        <family val="2"/>
      </rPr>
      <t>4-7</t>
    </r>
    <r>
      <rPr>
        <sz val="14"/>
        <rFont val="Arial"/>
        <family val="2"/>
      </rPr>
      <t xml:space="preserve">  The determination of a predetermined overhead rate has four steps:  (1) estimate the factory overhead costs for an appropriate operating period, usually a year, (2) select the most appropriate cost driver(s) for applying the factory overhead costs, (3) estimate the total amount or activity level of the chosen cost driver(s) for the operating period, (4) divide the estimated factory overhead costs by the estimated activity level of the chosen cost driver(s) to obtain the predetermined overhead rate(s).  Using normal costing, predetermined factory overhead rates are applied to products or services to provide timely cost information about those products and services, so that product profitability can be evaluated in a timely manner.    The alternative, actual costing, provides only aggregate cost information at the end of the accounting period.  </t>
    </r>
  </si>
  <si>
    <r>
      <rPr>
        <b/>
        <sz val="14"/>
        <rFont val="Arial"/>
        <family val="2"/>
      </rPr>
      <t>4-8</t>
    </r>
    <r>
      <rPr>
        <sz val="14"/>
        <rFont val="Arial"/>
        <family val="2"/>
      </rPr>
      <t xml:space="preserve">  A material requisition is a source document or online data entry that is used to request materials from the warehouse.  A time ticket shows the time worked on each job, the pay rate, and the total labor cost chargeable to each job.  The bill of materials is a list of different materials needed to manufacture a product or part.</t>
    </r>
  </si>
  <si>
    <r>
      <rPr>
        <b/>
        <sz val="14"/>
        <rFont val="Arial"/>
        <family val="2"/>
      </rPr>
      <t>4-9</t>
    </r>
    <r>
      <rPr>
        <sz val="14"/>
        <rFont val="Arial"/>
        <family val="2"/>
      </rPr>
      <t xml:space="preserve">  Since the overhead cost cannot be traced directly to a particular product, we need a good costing system, which can assign overhead accurately to specific products.  Generally speaking, the more expensive or extensive a costing system is, the more information it provides and the more reliable it is. For example, an activity-based cost system will be more accurate than a volume-based cost system, but is more expensive to develop and maintain.  Similarly, a system based on departmental overhead rates can be more accurate than one based on a plant-wide rate, but the system will also be more costly to maintain.   It is important to balance the cost of obtaining the appropriate cost information with the value of the information obtained.</t>
    </r>
  </si>
  <si>
    <r>
      <rPr>
        <b/>
        <sz val="14"/>
        <rFont val="Arial"/>
        <family val="2"/>
      </rPr>
      <t>4-10</t>
    </r>
    <r>
      <rPr>
        <sz val="14"/>
        <rFont val="Arial"/>
        <family val="2"/>
      </rPr>
      <t xml:space="preserve">  Costs originate with the purchase of materials.  These direct materials costs and the direct labor costs are transferred to work-in-process as work is done and eventually to finished goods.  Overhead is applied to work-in-process as well.  Work-in-process is forwarded to finished goods as work is completed.  These costs are transferred from finished goods to cost of goods sold when the merchandise is sold.</t>
    </r>
  </si>
  <si>
    <r>
      <rPr>
        <b/>
        <sz val="14"/>
        <rFont val="Arial"/>
        <family val="2"/>
      </rPr>
      <t>4-11</t>
    </r>
    <r>
      <rPr>
        <sz val="14"/>
        <rFont val="Arial"/>
        <family val="2"/>
      </rPr>
      <t xml:space="preserve">  Underapplied overhead is the amount of actual factory overhead that exceeds the factory overhead applied.  Overapplied overhead is the amount of factory overhead applied that exceeds the actual factory overhead cost.  Underapplied or overapplied overhead can be disposed of in two ways:  adjust the cost of goods sold account, or adjust the production costs of the month; that is, prorate the difference among the amounts of the current period’s applied overhead remaining in the ending balances of the work in process inventory, the finished goods inventory, and the cost of goods sold accounts.</t>
    </r>
  </si>
  <si>
    <r>
      <rPr>
        <b/>
        <sz val="14"/>
        <rFont val="Arial"/>
        <family val="2"/>
      </rPr>
      <t>4-12</t>
    </r>
    <r>
      <rPr>
        <sz val="14"/>
        <rFont val="Arial"/>
        <family val="2"/>
      </rPr>
      <t xml:space="preserve">  One reason would be due to an increase in automation so that the proper cost driver would probably be machine hours because the costs are predominantly related to the equipment operation.</t>
    </r>
  </si>
  <si>
    <r>
      <rPr>
        <b/>
        <sz val="14"/>
        <rFont val="Arial"/>
        <family val="2"/>
      </rPr>
      <t>4-13</t>
    </r>
    <r>
      <rPr>
        <sz val="14"/>
        <rFont val="Arial"/>
        <family val="2"/>
      </rPr>
      <t xml:space="preserve">  Overhead can be overapplied if the actual overhead is less than expected or the actual level of the cost driver exceeds the estimate</t>
    </r>
  </si>
  <si>
    <r>
      <rPr>
        <b/>
        <sz val="14"/>
        <rFont val="Arial"/>
        <family val="2"/>
      </rPr>
      <t xml:space="preserve">4-14 </t>
    </r>
    <r>
      <rPr>
        <sz val="14"/>
        <rFont val="Arial"/>
        <family val="2"/>
      </rPr>
      <t xml:space="preserve">  An actual costing system uses actual costs incurred for direct materials and direct labor and assigns or applies actual factory overhead to various jobs.  Normal costing uses actual costs for direct materials and direct labor and applies factory overhead to various jobs using a predetermined overhead rate.</t>
    </r>
  </si>
  <si>
    <r>
      <rPr>
        <b/>
        <sz val="14"/>
        <rFont val="Arial"/>
        <family val="2"/>
      </rPr>
      <t>4-16</t>
    </r>
    <r>
      <rPr>
        <sz val="14"/>
        <rFont val="Arial"/>
        <family val="2"/>
      </rPr>
      <t xml:space="preserve">  Normal spoilage is waste that occurs under normal operating conditions, while abnormal spoilage is waste that should not occur under normal operating conditions. </t>
    </r>
  </si>
  <si>
    <r>
      <rPr>
        <b/>
        <sz val="14"/>
        <rFont val="Arial"/>
        <family val="2"/>
      </rPr>
      <t>4-17</t>
    </r>
    <r>
      <rPr>
        <sz val="14"/>
        <rFont val="Arial"/>
        <family val="2"/>
      </rPr>
      <t xml:space="preserve">  The application of job costing is very similar in manufacturing and service firms.    Some differences are that service firms are likely to have a larger proportion of direct labor in jobs than are manufacturers.</t>
    </r>
  </si>
  <si>
    <r>
      <rPr>
        <b/>
        <sz val="14"/>
        <rFont val="Arial"/>
        <family val="2"/>
      </rPr>
      <t>4-19</t>
    </r>
    <r>
      <rPr>
        <sz val="14"/>
        <rFont val="Arial"/>
        <family val="2"/>
      </rPr>
      <t xml:space="preserve">  The overhead rate for labor would be $80,000 ÷ 4,000 labor hours = $20 ÷ labor hour and the machine-hour rate would be $80,000 ÷ 8,000 machine hours = $10/machine hour.   Since this is a machine shop, it might be appropriate to use a machine-hour based rate.</t>
    </r>
  </si>
  <si>
    <t>First, determine the amount of overhead applied:</t>
  </si>
  <si>
    <t>Applied overhead = Actual overhead – underapplied overhead</t>
  </si>
  <si>
    <t xml:space="preserve">   $202,000 =  $222,000 - $20,000 (underapplied) </t>
  </si>
  <si>
    <t>Second, determine the overhead rate:</t>
  </si>
  <si>
    <t>Third, determine the number of units produced</t>
  </si>
  <si>
    <r>
      <rPr>
        <b/>
        <sz val="14"/>
        <rFont val="Arial"/>
        <family val="2"/>
      </rPr>
      <t>4-22</t>
    </r>
    <r>
      <rPr>
        <sz val="14"/>
        <rFont val="Arial"/>
        <family val="2"/>
      </rPr>
      <t xml:space="preserve">  The information on units sold and the number of labor hours is irrelevant.</t>
    </r>
  </si>
  <si>
    <t xml:space="preserve">   $200,000 ÷ 50,000 units = $4.00 per unit</t>
  </si>
  <si>
    <t xml:space="preserve">   $202,000 ÷ $4.00 per unit = 50,500 units</t>
  </si>
  <si>
    <t xml:space="preserve">Applied overhead = Actual overhead + overapplied overhead </t>
  </si>
  <si>
    <t xml:space="preserve">    $390,000  =  $360,000 + $30,000 (overapplied) </t>
  </si>
  <si>
    <t xml:space="preserve">    350,000 ÷ 700,000 units = $.50 per unit</t>
  </si>
  <si>
    <t xml:space="preserve">   $390,000 ÷ $.50 per unit = 780,000 units</t>
  </si>
  <si>
    <r>
      <rPr>
        <b/>
        <sz val="14"/>
        <rFont val="Arial"/>
        <family val="2"/>
      </rPr>
      <t>4-23</t>
    </r>
    <r>
      <rPr>
        <sz val="14"/>
        <rFont val="Arial"/>
        <family val="2"/>
      </rPr>
      <t xml:space="preserve">  The information on units sold and the number of labor hours is irrelevant.</t>
    </r>
  </si>
  <si>
    <r>
      <rPr>
        <b/>
        <sz val="14"/>
        <rFont val="Arial"/>
        <family val="2"/>
      </rPr>
      <t>4-27</t>
    </r>
    <r>
      <rPr>
        <sz val="14"/>
        <rFont val="Arial"/>
        <family val="2"/>
      </rPr>
      <t xml:space="preserve">  Since the difference is underapplied, it must be added to the current balance of cost of goods sold:  $90,000 + $10,000 = $100,000.</t>
    </r>
  </si>
  <si>
    <r>
      <rPr>
        <b/>
        <sz val="14"/>
        <rFont val="Arial"/>
        <family val="2"/>
      </rPr>
      <t>4-28</t>
    </r>
    <r>
      <rPr>
        <sz val="14"/>
        <rFont val="Arial"/>
        <family val="2"/>
      </rPr>
      <t xml:space="preserve">  When overhead is overapplied, this means that too much cost as been applied to WIP, finished goods, and cost of goods sold.  The cost of goods sold account will be too high before adjusting for the overhead variance.</t>
    </r>
  </si>
  <si>
    <t xml:space="preserve">      = $568,000 ÷ 71,000 direct labor hours </t>
  </si>
  <si>
    <t xml:space="preserve">    = $13 per professional hour</t>
  </si>
  <si>
    <t>Expected production for the year is</t>
  </si>
  <si>
    <t xml:space="preserve">  = 10,000 hours</t>
  </si>
  <si>
    <t>25,000 hours</t>
  </si>
  <si>
    <t xml:space="preserve">Overhead applied </t>
  </si>
  <si>
    <t xml:space="preserve">DL-hours  </t>
  </si>
  <si>
    <t>Supporting computations</t>
  </si>
  <si>
    <t xml:space="preserve">  = 15,000 hours</t>
  </si>
  <si>
    <t>20,000 hours</t>
  </si>
  <si>
    <t xml:space="preserve">Machine-hours </t>
  </si>
  <si>
    <t xml:space="preserve">  = 5,000 hours</t>
  </si>
  <si>
    <t xml:space="preserve">   = 15,000 hours</t>
  </si>
  <si>
    <t xml:space="preserve">($244,000 ÷ 15,000) </t>
  </si>
  <si>
    <t xml:space="preserve">($243,000 ÷ 15,000) </t>
  </si>
  <si>
    <t>l.    Work-in-Process Inventory</t>
  </si>
  <si>
    <t>=140,000+18,500+40,800-64,000</t>
  </si>
  <si>
    <t>Problem 4-48 Job Cost; Cost Flows; Application of Overhead; Pivot Tables in Excel (Excel tutorial on text web site)</t>
  </si>
  <si>
    <t>$5,200  ÷  800 lbs</t>
  </si>
  <si>
    <t>$2,450  ÷  700 lbs</t>
  </si>
  <si>
    <t xml:space="preserve">$1,500  ÷  1,500lbs </t>
  </si>
  <si>
    <t>$900  ÷  1,500 lbs</t>
  </si>
  <si>
    <t xml:space="preserve">$210  ÷  700lbs </t>
  </si>
  <si>
    <t xml:space="preserve">$6.50 + $1.00 + $0.60 </t>
  </si>
  <si>
    <t xml:space="preserve">$3.50 + $1.00 + $0.60 + $0.30 </t>
  </si>
  <si>
    <t>Total Cost = $32,000 + ($50 × 1,200) + ($13 × 1,200)</t>
  </si>
  <si>
    <t>Total Billing = $107,600 × 150% = $161,400</t>
  </si>
  <si>
    <t xml:space="preserve">= $8 × 71,500  </t>
  </si>
  <si>
    <t>= $22 × 23,800</t>
  </si>
  <si>
    <t>= 4,200 hours × $8.50/hour</t>
  </si>
  <si>
    <t>= 4,200 hours × $6.50/hour</t>
  </si>
  <si>
    <t>4-26  Applied overhead is 59,000 units × $10/unit = $590,000.  There is an underapplied difference of $23,000 ($613,000 - $590,000).</t>
  </si>
  <si>
    <t>4-18  Job cost is $10,000 + $20,000 + (200% × $20,000) = $70,000.</t>
  </si>
  <si>
    <t>4-20  $10 per machine hour × 16 hours = $160</t>
  </si>
  <si>
    <t>Required</t>
  </si>
  <si>
    <t>The following is a list of websites for a number of large companies. Briefly describe each company and indicate whether it is more likely to use job costing or process costing. Explain why in each case. Also explain why you expect each company is or is not (a) a global company, and (b) has significant environmental issues in its operations.</t>
  </si>
  <si>
    <t>1. New Century Software Inc. at www.newcenturysoftware.com.</t>
  </si>
  <si>
    <t>2. FedEx Office at www.fedex.com/</t>
  </si>
  <si>
    <t>4. Paramount Pictures at www.paramount.com.</t>
  </si>
  <si>
    <t>5. Coca-Cola at www.coca-cola.com</t>
  </si>
  <si>
    <r>
      <t xml:space="preserve">1. New Century Software, Inc. </t>
    </r>
    <r>
      <rPr>
        <sz val="14"/>
        <color rgb="FF000000"/>
        <rFont val="Arial"/>
        <family val="2"/>
      </rPr>
      <t xml:space="preserve">@ </t>
    </r>
  </si>
  <si>
    <t>http://www.newcenturysoftware.com/</t>
  </si>
  <si>
    <r>
      <t>2.  FedExOffice</t>
    </r>
    <r>
      <rPr>
        <sz val="14"/>
        <color rgb="FF000000"/>
        <rFont val="Arial"/>
        <family val="2"/>
      </rPr>
      <t xml:space="preserve"> @</t>
    </r>
  </si>
  <si>
    <t>http://www.fedex.com</t>
  </si>
  <si>
    <r>
      <t xml:space="preserve">4. Paramount Pictures </t>
    </r>
    <r>
      <rPr>
        <sz val="14"/>
        <color rgb="FF000000"/>
        <rFont val="Arial"/>
        <family val="2"/>
      </rPr>
      <t>@</t>
    </r>
  </si>
  <si>
    <t>http://www.paramount.com</t>
  </si>
  <si>
    <t>5. Coca-Cola @</t>
  </si>
  <si>
    <t>http://www.coca-cola.com</t>
  </si>
  <si>
    <t>The following is a list of websites for a number of global companies. Briefly describe each company and indicate whether it is more likely to use job costing or process costing. Explain why in each case. Also explain why you expect each company is or is not (a) a global company, and (b) has significant environmental issues in its operations.</t>
  </si>
  <si>
    <t>2. Reihhold Chemical Company www.reichhold.com.</t>
  </si>
  <si>
    <t>3. Nestle S.A. at www.nestle.com.</t>
  </si>
  <si>
    <t>4. Evian at www. evian.com</t>
  </si>
  <si>
    <t>www.zurich.com</t>
  </si>
  <si>
    <r>
      <t>2. Reichhold Chemical Company</t>
    </r>
    <r>
      <rPr>
        <sz val="14"/>
        <color rgb="FF000000"/>
        <rFont val="Calibri"/>
        <family val="2"/>
      </rPr>
      <t xml:space="preserve">: </t>
    </r>
  </si>
  <si>
    <t>www.reichhold.com</t>
  </si>
  <si>
    <r>
      <t>3.  Nestle S.A</t>
    </r>
    <r>
      <rPr>
        <sz val="14"/>
        <color rgb="FF000000"/>
        <rFont val="Calibri"/>
        <family val="2"/>
      </rPr>
      <t xml:space="preserve">.: </t>
    </r>
  </si>
  <si>
    <t>www.nestle.com</t>
  </si>
  <si>
    <t xml:space="preserve">4. Evian: </t>
  </si>
  <si>
    <t>www.evian.com</t>
  </si>
  <si>
    <t>1. Compute Erkens Company’s predetermined overhead rate for the year.</t>
  </si>
  <si>
    <t>2. Prepare journal entries to record the events that occurred during April.</t>
  </si>
  <si>
    <t xml:space="preserve">   × Application rate</t>
  </si>
  <si>
    <t>(10,450 labor hours × $42.50/hour)</t>
  </si>
  <si>
    <t>=(1100+800) machine hours × $46/ machine hr</t>
  </si>
  <si>
    <t>Applied Overhead  =  $13.60 × 3,000 direct labor hours = $40,800</t>
  </si>
  <si>
    <t>1.  What is the predetermined factory overhead rate?</t>
  </si>
  <si>
    <t>2.  Compute the amount of underapplied and overapplied overhead for February.</t>
  </si>
  <si>
    <r>
      <t xml:space="preserve">=  .6 </t>
    </r>
    <r>
      <rPr>
        <sz val="14"/>
        <rFont val="Calibri"/>
        <family val="2"/>
      </rPr>
      <t>×</t>
    </r>
    <r>
      <rPr>
        <sz val="14"/>
        <rFont val="Arial"/>
        <family val="2"/>
      </rPr>
      <t xml:space="preserve"> $34,000</t>
    </r>
  </si>
  <si>
    <r>
      <t xml:space="preserve">1.  </t>
    </r>
    <r>
      <rPr>
        <sz val="14"/>
        <color rgb="FF000000"/>
        <rFont val="Arial"/>
        <family val="2"/>
      </rPr>
      <t>What is the total Cost of Job A?</t>
    </r>
  </si>
  <si>
    <r>
      <t xml:space="preserve">2.  </t>
    </r>
    <r>
      <rPr>
        <sz val="14"/>
        <color rgb="FF000000"/>
        <rFont val="Arial"/>
        <family val="2"/>
      </rPr>
      <t>What is the total factory overhead applied during September?</t>
    </r>
  </si>
  <si>
    <r>
      <t xml:space="preserve">3.  </t>
    </r>
    <r>
      <rPr>
        <sz val="14"/>
        <color rgb="FF000000"/>
        <rFont val="Arial"/>
        <family val="2"/>
      </rPr>
      <t>What is the overapplied or underapplied overhead for September?</t>
    </r>
  </si>
  <si>
    <t>Required:</t>
  </si>
  <si>
    <t>1.  Calculate the total cost of each of the three jobs.</t>
  </si>
  <si>
    <t>4.  What are some of the potential sustainability issues for Whitley?</t>
  </si>
  <si>
    <r>
      <t xml:space="preserve">1.  </t>
    </r>
    <r>
      <rPr>
        <sz val="14"/>
        <color rgb="FF000000"/>
        <rFont val="Arial"/>
        <family val="2"/>
      </rPr>
      <t>Compute the firm’s predetermined factory overhead rate for the current year.</t>
    </r>
  </si>
  <si>
    <r>
      <t xml:space="preserve">2.  </t>
    </r>
    <r>
      <rPr>
        <sz val="14"/>
        <color rgb="FF000000"/>
        <rFont val="Arial"/>
        <family val="2"/>
      </rPr>
      <t>Calculate the amount of overapplied and underapplied overhead</t>
    </r>
  </si>
  <si>
    <r>
      <t xml:space="preserve">3.  </t>
    </r>
    <r>
      <rPr>
        <sz val="14"/>
        <color rgb="FF000000"/>
        <rFont val="Arial"/>
        <family val="2"/>
      </rPr>
      <t>Prepare a journal entry to transfer the underapplied or overapplied overhead to cost of goods sold.</t>
    </r>
  </si>
  <si>
    <r>
      <t xml:space="preserve">1.  </t>
    </r>
    <r>
      <rPr>
        <sz val="14"/>
        <color rgb="FF000000"/>
        <rFont val="Arial"/>
        <family val="2"/>
      </rPr>
      <t>Compute the predetermined overhead rate.</t>
    </r>
  </si>
  <si>
    <r>
      <t xml:space="preserve">2.  </t>
    </r>
    <r>
      <rPr>
        <sz val="14"/>
        <color rgb="FF000000"/>
        <rFont val="Arial"/>
        <family val="2"/>
      </rPr>
      <t>What is the total amount of the bill that Norton will send Central Texas Bank?</t>
    </r>
  </si>
  <si>
    <t xml:space="preserve">2. The Prevette job required oil-based paint and the clean-up after the job required the use of chemicals that, after use,  had to be disposed of in an environmentally appropriate way.  In contrast, the Harmon job required water-based paint and the job clean-up was very quick and simple and involved no harmful chemicals.    Does the job costing in part 1 above capture the difference between the two jobs in the types of paint used?   Do you think the costing system should capture this difference, if any, and if so how do you think the cost system should be changed?     </t>
  </si>
  <si>
    <t>1. Make the necessary journal entries to record normal and abnormal spoilage costs.</t>
  </si>
  <si>
    <t>2. Make the necessary journal entries to record both types of scrap sold.</t>
  </si>
  <si>
    <t xml:space="preserve">Required  </t>
  </si>
  <si>
    <t>Discuss the strengths and weaknesses of the EFS costing system and its strategic implications</t>
  </si>
  <si>
    <r>
      <t xml:space="preserve">1.  </t>
    </r>
    <r>
      <rPr>
        <sz val="14"/>
        <color rgb="FF000000"/>
        <rFont val="Arial"/>
        <family val="2"/>
      </rPr>
      <t>Describe the shortcomings of the system for applying overhead that Empco currently uses.</t>
    </r>
  </si>
  <si>
    <r>
      <t xml:space="preserve">3.  </t>
    </r>
    <r>
      <rPr>
        <sz val="14"/>
        <color rgb="FF000000"/>
        <rFont val="Arial"/>
        <family val="2"/>
      </rPr>
      <t>How would you improve the allocation of overhead costs?</t>
    </r>
  </si>
  <si>
    <t>Labor and machine-hour breakdowns by department:</t>
  </si>
  <si>
    <t xml:space="preserve">     Budgeted DLHs = 1,000 units × (15 + 10) hours =</t>
  </si>
  <si>
    <t xml:space="preserve">2. Budgeted machine hours = 1,000 units × (5 + 15) hours = </t>
  </si>
  <si>
    <t xml:space="preserve"> 1,000 × 15</t>
  </si>
  <si>
    <t xml:space="preserve">  1,000 × 10</t>
  </si>
  <si>
    <t xml:space="preserve">15,000 × $19.48  </t>
  </si>
  <si>
    <t>10,000 × $19.48</t>
  </si>
  <si>
    <t>1,000 × 5</t>
  </si>
  <si>
    <t xml:space="preserve">  1,000 × 15</t>
  </si>
  <si>
    <t>5,000 × $24.35</t>
  </si>
  <si>
    <t xml:space="preserve">  15,000 × $24.35</t>
  </si>
  <si>
    <t xml:space="preserve">        Applied overhead = 1,000 units × 15 hrs/unit × $16.267/Hr. =</t>
  </si>
  <si>
    <t xml:space="preserve">        Applied overhead = 1,000 units × 15mhr/unit × $16/mhr =</t>
  </si>
  <si>
    <t>=(3,500+2,800+1,600) × $30</t>
  </si>
  <si>
    <t>Indirect labor 6,900hrs × $30/hr</t>
  </si>
  <si>
    <r>
      <t xml:space="preserve">1.  </t>
    </r>
    <r>
      <rPr>
        <sz val="14"/>
        <color rgb="FF000000"/>
        <rFont val="Arial"/>
        <family val="2"/>
      </rPr>
      <t>What was the actual overhead for the year?</t>
    </r>
  </si>
  <si>
    <r>
      <t xml:space="preserve">2.  </t>
    </r>
    <r>
      <rPr>
        <sz val="14"/>
        <color rgb="FF000000"/>
        <rFont val="Arial"/>
        <family val="2"/>
      </rPr>
      <t>What was overapplied or underapplied overhead for the year?</t>
    </r>
  </si>
  <si>
    <r>
      <t xml:space="preserve">4.  </t>
    </r>
    <r>
      <rPr>
        <sz val="14"/>
        <color rgb="FF000000"/>
        <rFont val="Arial"/>
        <family val="2"/>
      </rPr>
      <t>What was the amount of Work-in-Process Inventory at the end of the year?</t>
    </r>
  </si>
  <si>
    <r>
      <t xml:space="preserve">1.  </t>
    </r>
    <r>
      <rPr>
        <sz val="14"/>
        <color rgb="FF000000"/>
        <rFont val="Arial"/>
        <family val="2"/>
      </rPr>
      <t>Compute the firm’s predetermined factory overhead rate for the year.</t>
    </r>
  </si>
  <si>
    <r>
      <t xml:space="preserve">2.  </t>
    </r>
    <r>
      <rPr>
        <sz val="14"/>
        <color rgb="FF000000"/>
        <rFont val="Arial"/>
        <family val="2"/>
      </rPr>
      <t>Prepare journal entries to record the April events.</t>
    </r>
  </si>
  <si>
    <r>
      <t xml:space="preserve">4.  </t>
    </r>
    <r>
      <rPr>
        <sz val="14"/>
        <color rgb="FF000000"/>
        <rFont val="Arial"/>
        <family val="2"/>
      </rPr>
      <t>Prepare a schedule of cost of goods manufactured and sold.</t>
    </r>
  </si>
  <si>
    <r>
      <t xml:space="preserve">1. </t>
    </r>
    <r>
      <rPr>
        <sz val="14"/>
        <color rgb="FF000000"/>
        <rFont val="Arial"/>
        <family val="2"/>
      </rPr>
      <t xml:space="preserve">Calculate the total manufacturing cost for Job X and Job Y for March </t>
    </r>
  </si>
  <si>
    <t>The following information is for Punta Company for July:</t>
  </si>
  <si>
    <r>
      <t>1.</t>
    </r>
    <r>
      <rPr>
        <sz val="14"/>
        <color rgb="FF000000"/>
        <rFont val="Arial"/>
        <family val="2"/>
      </rPr>
      <t>Calculate the total manufacturing cost for Job S and Job T for July.</t>
    </r>
  </si>
  <si>
    <r>
      <t xml:space="preserve">2.  </t>
    </r>
    <r>
      <rPr>
        <sz val="14"/>
        <color rgb="FF000000"/>
        <rFont val="Arial"/>
        <family val="2"/>
      </rPr>
      <t>Prepare journal entries to record the August events.</t>
    </r>
  </si>
  <si>
    <r>
      <t xml:space="preserve">3.  </t>
    </r>
    <r>
      <rPr>
        <sz val="14"/>
        <color rgb="FF000000"/>
        <rFont val="Arial"/>
        <family val="2"/>
      </rPr>
      <t>Compute the total job cost for the Gargus account and the Feller account.</t>
    </r>
  </si>
  <si>
    <t>$2,720,000 ÷ 1,700,000 = 160%</t>
  </si>
  <si>
    <t xml:space="preserve">    This is used to allocate the budgeted overhead for the period to each</t>
  </si>
  <si>
    <t xml:space="preserve">    specific account based on the direct professional labor that has occurred </t>
  </si>
  <si>
    <t xml:space="preserve">    for each account.</t>
  </si>
  <si>
    <t>2. Amount of overhead charged to:</t>
  </si>
  <si>
    <t xml:space="preserve">    Gargus Account: 160% × $2,500 = $4,000</t>
  </si>
  <si>
    <t xml:space="preserve">    Feller Account: 160% × $8,500 = $13,600</t>
  </si>
  <si>
    <t>Materials Quantity</t>
  </si>
  <si>
    <t>Require</t>
  </si>
  <si>
    <t>1. Compute the predetermined factory overhead rate.</t>
  </si>
  <si>
    <t>3. Compute the actual factory overhead cost incurred during the month of July.</t>
  </si>
  <si>
    <t>4. Compute the ending balance of the work-in-process inventory account for July.</t>
  </si>
  <si>
    <t>5. Prepare the statement cost of goods manufactured for July.</t>
  </si>
  <si>
    <t>6. Compute the amount of over- or under-applied overhead.</t>
  </si>
  <si>
    <t>7. What is the cost per unit of Job X13 if it has a total of 100 units?</t>
  </si>
  <si>
    <t>8. Prepare the statement of cost of goods sold for July.</t>
  </si>
  <si>
    <r>
      <t>Required</t>
    </r>
    <r>
      <rPr>
        <sz val="14"/>
        <color rgb="FF000000"/>
        <rFont val="Arial"/>
        <family val="2"/>
      </rPr>
      <t xml:space="preserve"> </t>
    </r>
  </si>
  <si>
    <t>As the management accountant participating in this pilot study project, what is your responsibility when you hear of top management’s decision to cancel the plans to implement the new departmental overhead rate costing system? Can you ignore your professional ethics code in this case? What would you do?</t>
  </si>
  <si>
    <r>
      <t xml:space="preserve">1.  </t>
    </r>
    <r>
      <rPr>
        <sz val="14"/>
        <color rgb="FF000000"/>
        <rFont val="Arial"/>
        <family val="2"/>
      </rPr>
      <t>Compute the unit cost for sweet corn and regular corn.</t>
    </r>
  </si>
  <si>
    <r>
      <t xml:space="preserve">2.  </t>
    </r>
    <r>
      <rPr>
        <sz val="14"/>
        <color rgb="FF000000"/>
        <rFont val="Arial"/>
        <family val="2"/>
      </rPr>
      <t>Record appropriate journal entries.</t>
    </r>
  </si>
  <si>
    <r>
      <t xml:space="preserve">1.  </t>
    </r>
    <r>
      <rPr>
        <sz val="16"/>
        <color rgb="FF000000"/>
        <rFont val="Arial"/>
        <family val="2"/>
      </rPr>
      <t>Explain the distinction between normal and abnormal spoilage.</t>
    </r>
  </si>
  <si>
    <r>
      <t xml:space="preserve">2.  </t>
    </r>
    <r>
      <rPr>
        <sz val="16"/>
        <color rgb="FF000000"/>
        <rFont val="Arial"/>
        <family val="2"/>
      </rPr>
      <t>Distinguish between spoiled units, rework units, and scrap.</t>
    </r>
  </si>
  <si>
    <r>
      <t xml:space="preserve">3.  </t>
    </r>
    <r>
      <rPr>
        <sz val="16"/>
        <color rgb="FF000000"/>
        <rFont val="Arial"/>
        <family val="2"/>
      </rPr>
      <t>Review the results and costs for Job N1192-122.</t>
    </r>
  </si>
  <si>
    <r>
      <t>4-28</t>
    </r>
    <r>
      <rPr>
        <b/>
        <sz val="14"/>
        <rFont val="Times New Roman"/>
        <family val="1"/>
      </rPr>
      <t>     </t>
    </r>
    <r>
      <rPr>
        <b/>
        <sz val="14"/>
        <rFont val="Arial"/>
        <family val="2"/>
      </rPr>
      <t>When overhead is overapplied, is the balance of cost of good sold, before adjustment, too low or too high?  Why?</t>
    </r>
  </si>
  <si>
    <t>4-19    Nieto Machine Shop budgeted 4,000 labor hours and 8,000 machine hours used in May.  Total budgeted overhead for May is $40,000.  What is the overhead rate using labor hours and also using machine hours?   Which would you pick and why?</t>
  </si>
  <si>
    <t>Brief Exercises 4-18 through 4-28</t>
  </si>
  <si>
    <t>Question 4-1 through 4-17</t>
  </si>
  <si>
    <t>4-24     Use the following information from BSJ Industries to determine the predetermined overhead rate based on direct labor costs.</t>
  </si>
  <si>
    <t>Direct labor hours</t>
  </si>
  <si>
    <t>Average hourly pay rate</t>
  </si>
  <si>
    <t>Manufacturing overhead</t>
  </si>
  <si>
    <r>
      <rPr>
        <b/>
        <sz val="14"/>
        <rFont val="Arial"/>
        <family val="2"/>
      </rPr>
      <t xml:space="preserve"> 4-24</t>
    </r>
    <r>
      <rPr>
        <sz val="14"/>
        <rFont val="Arial"/>
        <family val="2"/>
      </rPr>
      <t xml:space="preserve">  50,000 hours </t>
    </r>
    <r>
      <rPr>
        <sz val="14"/>
        <rFont val="Calibri"/>
        <family val="2"/>
      </rPr>
      <t>×</t>
    </r>
    <r>
      <rPr>
        <sz val="14"/>
        <rFont val="Arial"/>
        <family val="2"/>
      </rPr>
      <t xml:space="preserve"> $16.000 per hour = $800,000 of labor costs
          $1,400,000 ÷ $800,000 = $1.75 of overhead for every dollar of labor cost</t>
    </r>
  </si>
  <si>
    <t>5,200</t>
  </si>
  <si>
    <t>4,000</t>
  </si>
  <si>
    <t>4-25    For the current year BSJ Industries estimated overhead would be $1,400,000 and there would be 70,000 machine hours.  Using machines hours as the allocation base, how much overhead would be assigned to each of the jobs listed below?</t>
  </si>
  <si>
    <t>Ryan Corporation manufactures a popular fax machine. Prime cost and machine time estimates for one unit of the product for the year follow:</t>
  </si>
  <si>
    <t>Using output as the activity, the factory overhead costs estimated for the two departments are as follows:</t>
  </si>
  <si>
    <t>Predetermined Overhead Rate per hour</t>
  </si>
  <si>
    <r>
      <t xml:space="preserve">Direct </t>
    </r>
    <r>
      <rPr>
        <b/>
        <u/>
        <sz val="14"/>
        <rFont val="Arial"/>
        <family val="2"/>
      </rPr>
      <t>Materials</t>
    </r>
  </si>
  <si>
    <r>
      <t>Gallons</t>
    </r>
    <r>
      <rPr>
        <b/>
        <u/>
        <sz val="14"/>
        <rFont val="Arial"/>
        <family val="2"/>
      </rPr>
      <t xml:space="preserve"> of Paint</t>
    </r>
  </si>
  <si>
    <r>
      <t xml:space="preserve">Direct Labor </t>
    </r>
    <r>
      <rPr>
        <b/>
        <u/>
        <sz val="14"/>
        <rFont val="Arial"/>
        <family val="2"/>
      </rPr>
      <t>Hours</t>
    </r>
  </si>
  <si>
    <r>
      <t xml:space="preserve">Direct Labor </t>
    </r>
    <r>
      <rPr>
        <b/>
        <u/>
        <sz val="14"/>
        <rFont val="Arial"/>
        <family val="2"/>
      </rPr>
      <t>Cost</t>
    </r>
  </si>
  <si>
    <r>
      <t xml:space="preserve">      = $455,600 </t>
    </r>
    <r>
      <rPr>
        <sz val="14"/>
        <color indexed="8"/>
        <rFont val="Calibri"/>
        <family val="2"/>
      </rPr>
      <t>÷</t>
    </r>
    <r>
      <rPr>
        <sz val="14"/>
        <color indexed="8"/>
        <rFont val="Arial"/>
        <family val="2"/>
      </rPr>
      <t xml:space="preserve"> 33,500 = </t>
    </r>
  </si>
  <si>
    <t>$13.60 per direct labor hour</t>
  </si>
  <si>
    <t xml:space="preserve">      Overapplied Overhead = $40,800 - $39,685 = </t>
  </si>
  <si>
    <t>Requistions for materials or time tickets</t>
  </si>
  <si>
    <t xml:space="preserve">Direct materials </t>
  </si>
  <si>
    <t xml:space="preserve">Direct labor </t>
  </si>
  <si>
    <t>Applied factory overhead</t>
  </si>
  <si>
    <t xml:space="preserve">Total cost of job </t>
  </si>
  <si>
    <t xml:space="preserve">4–15  What is the best way to choose an appropriate cost driver or cost drivers when applying factory overhead? </t>
  </si>
  <si>
    <r>
      <rPr>
        <b/>
        <sz val="14"/>
        <rFont val="Arial"/>
        <family val="2"/>
      </rPr>
      <t>4-15</t>
    </r>
    <r>
      <rPr>
        <sz val="14"/>
        <rFont val="Arial"/>
        <family val="2"/>
      </rPr>
      <t xml:space="preserve">  The best choice of a cost driver or cost drivers is to use activity or output measures that best represents what drives or causes overhead.</t>
    </r>
  </si>
  <si>
    <t>4-21   Some firms pool overhead into a single plant wide overhead pool, while others accumulate overhead costs into manufacturing departments, each of which has an overhead cost pool and overhead cost application rate.   Which approach is likely to provide more accurate cost numbers for cost estimating, pricing, and performance evaluation?</t>
  </si>
  <si>
    <t>1. Determine the total cost of each job assuming that jobs include both direct and general operating costs (operating overhead).</t>
  </si>
  <si>
    <t xml:space="preserve">Problem 4-39 Overhead Rates </t>
  </si>
  <si>
    <t>Problem 4-42 Cost Flows and Application of Overhead</t>
  </si>
  <si>
    <t>DIRECT LABOR</t>
  </si>
  <si>
    <t>DIRECT MATERIALS</t>
  </si>
  <si>
    <t>Direct labor incurred for the two jobs and indirect labor is as follows:</t>
  </si>
  <si>
    <r>
      <t xml:space="preserve">4.  </t>
    </r>
    <r>
      <rPr>
        <sz val="14"/>
        <color rgb="FF000000"/>
        <rFont val="Arial"/>
        <family val="2"/>
      </rPr>
      <t>Prepare a schedule of cost of goods manufactured and a schedule of cost of goods sold.</t>
    </r>
  </si>
  <si>
    <r>
      <t xml:space="preserve">1.  </t>
    </r>
    <r>
      <rPr>
        <sz val="14"/>
        <color rgb="FF000000"/>
        <rFont val="Arial"/>
        <family val="2"/>
      </rPr>
      <t>Compute the firm’s predetermined overhead rate for the year.</t>
    </r>
  </si>
  <si>
    <t>Problem 4-49 Application of Overhead; Cost Flows</t>
  </si>
  <si>
    <t>2. Compute the amount of the Direct Materials account at the end of July.</t>
  </si>
  <si>
    <r>
      <rPr>
        <b/>
        <sz val="14"/>
        <rFont val="Arial"/>
        <family val="2"/>
      </rPr>
      <t>4-25</t>
    </r>
    <r>
      <rPr>
        <sz val="14"/>
        <rFont val="Arial"/>
        <family val="2"/>
      </rPr>
      <t xml:space="preserve">   $1,400,000 ÷ 70,000 = $20 of overhead per machine hour
          Job 246:  5,200 × $20 = $104,000
          Job 247:  4,000 × $20 = $  80,000</t>
    </r>
  </si>
  <si>
    <r>
      <rPr>
        <b/>
        <sz val="14"/>
        <rFont val="Arial"/>
        <family val="2"/>
      </rPr>
      <t>4-21</t>
    </r>
    <r>
      <rPr>
        <sz val="14"/>
        <rFont val="Arial"/>
        <family val="2"/>
      </rPr>
      <t xml:space="preserve">  The departmental rate will likely be more accurate since it will take into account the fact that different jobs may require different amounts of resource from each department.   Product costs will be less accurate if the overhead is pooled into a single plantwide rate, which ignores these differences in use of departmental resourses by the different jobs</t>
    </r>
  </si>
  <si>
    <t>Schedule of Cost of Goods Sold</t>
  </si>
  <si>
    <t>For the Month Ended April 30</t>
  </si>
  <si>
    <t>3. Compute the amount of overapplied or underapplied overhead and prepare a 
     journal entry to close overapplied or underapplied overhead into cost of goods 
    sold on April 30.</t>
  </si>
  <si>
    <t>2.  Suppose that for the entire year, Whitley used 23,800 labor hours and total actual overhead was 
     $525,000.   What is the amount of underapplied or overapplied overhead?</t>
  </si>
  <si>
    <t>3.  Whitley’s business is very seasonal, with summer the period of high activity and winter the low 
     period.   How would seasonality potentially affect the job costing at the company?</t>
  </si>
  <si>
    <t>5.  Whitley has chosen direct labor hours as the cost driver-base for applying overhead.   What are 
     some alternative cost drivers, and how would you choose among them?</t>
  </si>
  <si>
    <t>Predetermined Overhead Rate = $325,000 ÷ 25,000 =</t>
  </si>
  <si>
    <t>1. Predetermined Overhead Rate =  $1,980,000 ÷ 66,000 machine hours</t>
  </si>
  <si>
    <t xml:space="preserve">     = $30 per machine-hour</t>
  </si>
  <si>
    <t>2.  Journal Entries:</t>
  </si>
  <si>
    <t xml:space="preserve">a.  Materials Inventory </t>
  </si>
  <si>
    <t xml:space="preserve">  </t>
  </si>
  <si>
    <t xml:space="preserve">Accounts Payable              </t>
  </si>
  <si>
    <t>180,000 lbs x $5/lb = $900,000</t>
  </si>
  <si>
    <t>b.  Work-in-Process Inventory</t>
  </si>
  <si>
    <t>($600,000 - $75,000)</t>
  </si>
  <si>
    <t xml:space="preserve">      Factory Overhead         </t>
  </si>
  <si>
    <t xml:space="preserve">Materials Inventory </t>
  </si>
  <si>
    <t>(120,000 x$5/lb)</t>
  </si>
  <si>
    <t>(15,000 lbs x $5/lb)</t>
  </si>
  <si>
    <t>3.  Actual factory overhead:</t>
  </si>
  <si>
    <t xml:space="preserve">$75,000 + $40,000 + $75,700 + $3,500 + $8,500 = $202,700 </t>
  </si>
  <si>
    <t>Overapplied overhead = $231,000 - $202,700 = $ 28,300</t>
  </si>
  <si>
    <t>The journal entry to close the overhead account is as follows:</t>
  </si>
  <si>
    <t xml:space="preserve">Factory Overhead </t>
  </si>
  <si>
    <t xml:space="preserve">           </t>
  </si>
  <si>
    <t>$30 per machine hour x 7,700 machine hours = $231,000</t>
  </si>
  <si>
    <t>h.  Cost of Goods Sold</t>
  </si>
  <si>
    <t>Finished Goods Inventory</t>
  </si>
  <si>
    <t xml:space="preserve">        Accounts Receivable</t>
  </si>
  <si>
    <t>Sales</t>
  </si>
  <si>
    <t>$77,000 x 1.35 billing rate = $103,950</t>
  </si>
  <si>
    <t xml:space="preserve">g.  Finished Goods Inventory </t>
  </si>
  <si>
    <t>Work-in-Process Inventory</t>
  </si>
  <si>
    <t xml:space="preserve">f.  Factory Overhead         </t>
  </si>
  <si>
    <t xml:space="preserve">e.  Factory Overhead         </t>
  </si>
  <si>
    <t>Prepaid Insurance</t>
  </si>
  <si>
    <t xml:space="preserve">d.  Factory Overhead         </t>
  </si>
  <si>
    <t>c.  Work-in-Process Inventory</t>
  </si>
  <si>
    <t xml:space="preserve">         Factory Overhead         </t>
  </si>
  <si>
    <t xml:space="preserve">Accrued Payroll        </t>
  </si>
  <si>
    <t xml:space="preserve"> i.  Work-in-Process Inventory</t>
  </si>
  <si>
    <r>
      <t xml:space="preserve">2.  </t>
    </r>
    <r>
      <rPr>
        <sz val="14"/>
        <color rgb="FF000000"/>
        <rFont val="Arial"/>
        <family val="2"/>
      </rPr>
      <t>Explain the misconceptions in Bob Kelley’s statement that the factory overhead cost 
      in the drilling department would be reduced to zero if the automation proposal were 
      implemented.</t>
    </r>
  </si>
  <si>
    <r>
      <t xml:space="preserve">1.  </t>
    </r>
    <r>
      <rPr>
        <sz val="14"/>
        <color rgb="FF000000"/>
        <rFont val="Arial"/>
        <family val="2"/>
      </rPr>
      <t>Assume that factory overhead was applied on the basis of direct labor hours.  Compute the 
     predetermined factory overhead rate.</t>
    </r>
  </si>
  <si>
    <r>
      <t xml:space="preserve">2.  </t>
    </r>
    <r>
      <rPr>
        <sz val="14"/>
        <color rgb="FF000000"/>
        <rFont val="Arial"/>
        <family val="2"/>
      </rPr>
      <t>If factory overhead were applied on the basis of machine-hours, what would be the plantwide 
     overhead rate?</t>
    </r>
  </si>
  <si>
    <r>
      <t xml:space="preserve">4.  </t>
    </r>
    <r>
      <rPr>
        <sz val="14"/>
        <color rgb="FF000000"/>
        <rFont val="Arial"/>
        <family val="2"/>
      </rPr>
      <t>If you were asked to evaluate the performance of each department manager, which allocation 
     basis (cost driver) would you use?  Why?</t>
    </r>
  </si>
  <si>
    <r>
      <t xml:space="preserve">3.  </t>
    </r>
    <r>
      <rPr>
        <sz val="14"/>
        <color rgb="FF000000"/>
        <rFont val="Arial"/>
        <family val="2"/>
      </rPr>
      <t>If the company produced 1,000 units during the year, what was the total amount of applied 
     factory overhead in each department in requirements 1 and 2?</t>
    </r>
  </si>
  <si>
    <r>
      <t xml:space="preserve">5.  </t>
    </r>
    <r>
      <rPr>
        <sz val="14"/>
        <color rgb="FF000000"/>
        <rFont val="Arial"/>
        <family val="2"/>
      </rPr>
      <t>Compute the departmental overhead rate and the amount of applied overhead for each 
     department.</t>
    </r>
  </si>
  <si>
    <r>
      <t xml:space="preserve">3.  </t>
    </r>
    <r>
      <rPr>
        <sz val="14"/>
        <color rgb="FF000000"/>
        <rFont val="Arial"/>
        <family val="2"/>
      </rPr>
      <t>Job T114 was the only job completed and sold in the year.  What amount was included in 
     the cost of the goods sold for this job?</t>
    </r>
  </si>
  <si>
    <r>
      <t xml:space="preserve">2. </t>
    </r>
    <r>
      <rPr>
        <sz val="14"/>
        <color rgb="FF000000"/>
        <rFont val="Arial"/>
        <family val="2"/>
      </rPr>
      <t>Calculate the amount of overapplied or underapplied overhead and state whether the cost of goods 
     sold account will be increased or decreased by the adjustment.</t>
    </r>
  </si>
  <si>
    <r>
      <t>2.</t>
    </r>
    <r>
      <rPr>
        <sz val="14"/>
        <color rgb="FF000000"/>
        <rFont val="Arial"/>
        <family val="2"/>
      </rPr>
      <t>Calculate the amount of overapplied and underapplied overhead and state whether 
    the cost of goods sold account will be increased or decreased by the adjustment.</t>
    </r>
  </si>
  <si>
    <r>
      <t xml:space="preserve">3.  </t>
    </r>
    <r>
      <rPr>
        <sz val="14"/>
        <color rgb="FF000000"/>
        <rFont val="Arial"/>
        <family val="2"/>
      </rPr>
      <t>Calculate the amount of overapplied or underapplied overhead to be closed to the 
     Cost of Goods Sold account on August 31.</t>
    </r>
  </si>
  <si>
    <r>
      <t xml:space="preserve">2.  </t>
    </r>
    <r>
      <rPr>
        <sz val="14"/>
        <color rgb="FF000000"/>
        <rFont val="Arial"/>
        <family val="2"/>
      </rPr>
      <t>Compute the amount of overhead to be charged to the Gargus and Feller accounts using the 
     predetermined opverhead rate calculated in requirement 1.</t>
    </r>
  </si>
  <si>
    <t>1.) Compute the firm's predetermined overhead rate</t>
  </si>
  <si>
    <t>Predetermined  overhead rate</t>
  </si>
  <si>
    <r>
      <t xml:space="preserve">1.  </t>
    </r>
    <r>
      <rPr>
        <sz val="14"/>
        <color rgb="FF000000"/>
        <rFont val="Arial"/>
        <family val="2"/>
      </rPr>
      <t>Calculate the direct materials, direct labor, factory overhead, and total costs for each job started 
      in June.</t>
    </r>
  </si>
  <si>
    <r>
      <t xml:space="preserve">2.  </t>
    </r>
    <r>
      <rPr>
        <sz val="14"/>
        <color rgb="FF000000"/>
        <rFont val="Arial"/>
        <family val="2"/>
      </rPr>
      <t>Perform the same calculations as in requirement (1), but assume that the direct labor-rate per 
     hour increased by 10 percent in Department 1 and 25 percent in Department 2.</t>
    </r>
  </si>
  <si>
    <r>
      <t xml:space="preserve">4.  </t>
    </r>
    <r>
      <rPr>
        <sz val="14"/>
        <color rgb="FF000000"/>
        <rFont val="Arial"/>
        <family val="2"/>
      </rPr>
      <t>Perform the same calculations in part (2) except that you should use pivot table in Excel to arrive 
     at the answer.</t>
    </r>
  </si>
  <si>
    <r>
      <t xml:space="preserve">3.  </t>
    </r>
    <r>
      <rPr>
        <sz val="14"/>
        <color rgb="FF000000"/>
        <rFont val="Arial"/>
        <family val="2"/>
      </rPr>
      <t>Perform the same calculations in part (1) except that you should use pivot table in Excel to arrive 
     at the answer.</t>
    </r>
  </si>
  <si>
    <t>Problem 4-52 Spoilage, Rework, and Scrap (Appendix)</t>
  </si>
  <si>
    <t xml:space="preserve">      = $1,261,500 ÷ 87,000 = $14.50 per direct labor-hour</t>
  </si>
  <si>
    <t>a.  Direct Materials Inventory</t>
  </si>
  <si>
    <t>$26 x 5,000 = $130,000</t>
  </si>
  <si>
    <t>b.  Materials Inventory</t>
  </si>
  <si>
    <t>$36 x 50 = $1,800</t>
  </si>
  <si>
    <t xml:space="preserve">     Factory Overhead</t>
  </si>
  <si>
    <t xml:space="preserve">   Materials Inventory</t>
  </si>
  <si>
    <t xml:space="preserve">     $26 x 3,500 = $91,000</t>
  </si>
  <si>
    <t xml:space="preserve">     $36 x 31.0 = $1,116</t>
  </si>
  <si>
    <t>d.  Work-in-Process Inventory</t>
  </si>
  <si>
    <t xml:space="preserve">   Cash</t>
  </si>
  <si>
    <t xml:space="preserve">     $187,900 - $46,000 = $141,900</t>
  </si>
  <si>
    <t xml:space="preserve">     Direct labor-hours used = $141,900 ÷ $22 = 6,450 hours</t>
  </si>
  <si>
    <t>e.  Factory Overhead</t>
  </si>
  <si>
    <t xml:space="preserve">  Cash</t>
  </si>
  <si>
    <t xml:space="preserve">g.  Factory Overhead </t>
  </si>
  <si>
    <t xml:space="preserve">  Accumulated Depreciation</t>
  </si>
  <si>
    <t>h.  Selling &amp; Administrative Expense</t>
  </si>
  <si>
    <t>i.  Advertising Expense</t>
  </si>
  <si>
    <t xml:space="preserve">                         </t>
  </si>
  <si>
    <t>j.  Factory Overhead</t>
  </si>
  <si>
    <t xml:space="preserve">                                                                                                                                                                                  </t>
  </si>
  <si>
    <t xml:space="preserve">k.  Selling &amp; Administrative Expense </t>
  </si>
  <si>
    <t xml:space="preserve">  Factory overhead                        </t>
  </si>
  <si>
    <t xml:space="preserve">m.  Finished Goods Inventory     </t>
  </si>
  <si>
    <t xml:space="preserve">  Sales Revenue</t>
  </si>
  <si>
    <t xml:space="preserve">    Cost of Goods Sold             </t>
  </si>
  <si>
    <t xml:space="preserve">  Finished Goods Inventory </t>
  </si>
  <si>
    <t xml:space="preserve">Actual Overhead = $1,116 + $46,000 + $15,230 + $3,500 + $8,500 </t>
  </si>
  <si>
    <t xml:space="preserve">       + $13,500 = $87,846</t>
  </si>
  <si>
    <t>ending Finished Goods</t>
  </si>
  <si>
    <t>ending Work-in-Process</t>
  </si>
  <si>
    <t>Relative amount</t>
  </si>
  <si>
    <t>Balance</t>
  </si>
  <si>
    <t>Share of overapplied overhead</t>
  </si>
  <si>
    <t>Overapplied overhead (requirement 3)</t>
  </si>
  <si>
    <r>
      <t xml:space="preserve">3.  </t>
    </r>
    <r>
      <rPr>
        <sz val="14"/>
        <color rgb="FF000000"/>
        <rFont val="Arial"/>
        <family val="2"/>
      </rPr>
      <t>Calculate the amount of overapplied or underapplied overhead on April 30.</t>
    </r>
  </si>
  <si>
    <t>Overapplied Overhead = $93,525 - $87,846 =</t>
  </si>
  <si>
    <t>Cost of Goods Sold (adjusted for overapplied overhead)</t>
  </si>
  <si>
    <t>5. Proration of overapplied or underappplied overhead</t>
  </si>
  <si>
    <t>6.</t>
  </si>
  <si>
    <t>= 130,000 + 1,800</t>
  </si>
  <si>
    <t>= 130,000 + 1,800 - 91,000</t>
  </si>
  <si>
    <t>n.  Accounts Receivable                                    135,000</t>
  </si>
  <si>
    <t>l.    Work-in-Process Inventory                              93,525</t>
  </si>
  <si>
    <t>Applied Overhead  =  $14.50 x 6,450 DL hour = $93,525</t>
  </si>
  <si>
    <t>https://support.office.com/en-us/article/power-pivot-powerful-data-analysis-and-data-modeling-in-excel-a9c2c6e2-cc49-4976-a7d7-40896795d045</t>
  </si>
  <si>
    <t>Note: Excel also has an add-in called PowerPivot that may be useful.  A link to a tutorial appears below</t>
  </si>
  <si>
    <r>
      <t xml:space="preserve">   a)  </t>
    </r>
    <r>
      <rPr>
        <sz val="16"/>
        <color rgb="FF000000"/>
        <rFont val="Arial"/>
        <family val="2"/>
      </rPr>
      <t xml:space="preserve"> Determine the normal input required to yield 117,000 good units.</t>
    </r>
  </si>
  <si>
    <t xml:space="preserve">   b)  Prepare an analysis separating the spoiled units into normal and abnormal spoilage</t>
  </si>
  <si>
    <r>
      <t xml:space="preserve">   c)  </t>
    </r>
    <r>
      <rPr>
        <sz val="16"/>
        <color rgb="FF000000"/>
        <rFont val="Arial"/>
        <family val="2"/>
      </rPr>
      <t xml:space="preserve">Prepare the appropriate journal entries to properly account for Job N1192-122.  </t>
    </r>
  </si>
  <si>
    <t>Problem 4-48 Job Cost; Pivot Tables in Excel (Thre is an Excel tutorial on pivot table in the text web site)</t>
  </si>
  <si>
    <t>1. Zurich Insurance Group at www.zurich.com.</t>
  </si>
  <si>
    <t>https://www.martinmarietta.com/Products/</t>
  </si>
  <si>
    <r>
      <t xml:space="preserve">3. Martin Marietta Materials </t>
    </r>
    <r>
      <rPr>
        <sz val="14"/>
        <color rgb="FF000000"/>
        <rFont val="Arial"/>
        <family val="2"/>
      </rPr>
      <t xml:space="preserve">@ </t>
    </r>
  </si>
  <si>
    <t>3. Martin Marietta at www.martinmarietta.com</t>
  </si>
  <si>
    <t xml:space="preserve">5.  Compute the amount of overapplied or underapplied overhead that should be prorated to 
     Work-in-Process, Finished Goods and Cost of Goods Sold </t>
  </si>
  <si>
    <t xml:space="preserve">5.  Compute the amount of overapplied or underapplied overhead that should be 
     prorated to Work-in-Process, Finished Goods and Cost of Goods Sold </t>
  </si>
  <si>
    <r>
      <t>6.  Using the results from requirements 4 and 5, p</t>
    </r>
    <r>
      <rPr>
        <sz val="14"/>
        <color rgb="FF000000"/>
        <rFont val="Arial"/>
        <family val="2"/>
      </rPr>
      <t>repare the income statement for April</t>
    </r>
    <r>
      <rPr>
        <sz val="14"/>
        <rFont val="Arial"/>
        <family val="2"/>
      </rPr>
      <t>.  
     Comment on whether closing the entire amount of overapplied or underapplied overhead to Cost 
     of Goods Sold would have been appropriate in this case.</t>
    </r>
  </si>
  <si>
    <t xml:space="preserve">4–9 What does the statement "Accounting for overhead involves an important cost-benefit issue" mean? Why is this issue important? </t>
  </si>
  <si>
    <t>4-22 Assume the following for White Top, Inc, for the current year. White Top applies overhead on the basis of units produced.</t>
  </si>
  <si>
    <r>
      <t>4-26</t>
    </r>
    <r>
      <rPr>
        <b/>
        <sz val="14"/>
        <rFont val="Times New Roman"/>
        <family val="1"/>
      </rPr>
      <t>  </t>
    </r>
    <r>
      <rPr>
        <b/>
        <sz val="14"/>
        <rFont val="Arial"/>
        <family val="2"/>
      </rPr>
      <t xml:space="preserve"> Assume actual overhead is $613,000 in a given year and the overhead rate is $10 per unit, 60,000 units were sold, and 59,000 units were produced.  For the end of the year, is overhead underapplied or overapplied, and a by how much? </t>
    </r>
  </si>
  <si>
    <r>
      <t> </t>
    </r>
    <r>
      <rPr>
        <b/>
        <sz val="14"/>
        <color rgb="FF000000"/>
        <rFont val="Calibri"/>
        <family val="2"/>
      </rPr>
      <t>1. Zurich Insureance Group</t>
    </r>
    <r>
      <rPr>
        <sz val="14"/>
        <color rgb="FF000000"/>
        <rFont val="Calibri"/>
        <family val="2"/>
      </rPr>
      <t xml:space="preserve">: </t>
    </r>
  </si>
  <si>
    <t>At the end of the year, the company shows these results:</t>
  </si>
  <si>
    <r>
      <t xml:space="preserve">6.  </t>
    </r>
    <r>
      <rPr>
        <sz val="14"/>
        <color rgb="FF000000"/>
        <rFont val="Arial"/>
        <family val="2"/>
      </rPr>
      <t>Using the results from requirements 4 and 5, prepare the income statement for 
     August.  Comment on whether closing the entire amount of overapplied or 
     underapplied overhead to Cost of Goods Sold would have been appropriate in this 
     case.</t>
    </r>
  </si>
  <si>
    <t xml:space="preserve">The Meyers CPA firm has the following overhead budget for the year: </t>
  </si>
  <si>
    <t>Create a PivotTable</t>
  </si>
  <si>
    <t>1. Select the cells you want to create a PivotTable from.</t>
  </si>
  <si>
    <t>Note:  Your data shouldn't have any empty rows or columns. It must have only a single-row heading.</t>
  </si>
  <si>
    <t>Select Insert Pivot Table</t>
  </si>
  <si>
    <t>Select the data and be sure to  include column headings</t>
  </si>
  <si>
    <r>
      <t>Under </t>
    </r>
    <r>
      <rPr>
        <b/>
        <sz val="12"/>
        <color rgb="FF1E1E1E"/>
        <rFont val="Arial"/>
        <family val="2"/>
      </rPr>
      <t>Choose the data that you want to analyze</t>
    </r>
    <r>
      <rPr>
        <sz val="12"/>
        <color rgb="FF1E1E1E"/>
        <rFont val="Arial"/>
        <family val="2"/>
      </rPr>
      <t>, select </t>
    </r>
    <r>
      <rPr>
        <b/>
        <sz val="12"/>
        <color rgb="FF1E1E1E"/>
        <rFont val="Arial"/>
        <family val="2"/>
      </rPr>
      <t>Select a table or range</t>
    </r>
    <r>
      <rPr>
        <sz val="12"/>
        <color rgb="FF1E1E1E"/>
        <rFont val="Arial"/>
        <family val="2"/>
      </rPr>
      <t>. </t>
    </r>
  </si>
  <si>
    <r>
      <t xml:space="preserve">under </t>
    </r>
    <r>
      <rPr>
        <b/>
        <sz val="12"/>
        <rFont val="Arial"/>
        <family val="2"/>
      </rPr>
      <t>Choose whre you want the PivotTable</t>
    </r>
  </si>
  <si>
    <r>
      <t xml:space="preserve">Select </t>
    </r>
    <r>
      <rPr>
        <b/>
        <sz val="12"/>
        <rFont val="Arial"/>
        <family val="2"/>
      </rPr>
      <t>Existing worksheet</t>
    </r>
    <r>
      <rPr>
        <sz val="12"/>
        <rFont val="Arial"/>
        <family val="2"/>
      </rPr>
      <t xml:space="preserve">, select the location for the upper left corner of the table and  and then click </t>
    </r>
    <r>
      <rPr>
        <b/>
        <sz val="12"/>
        <rFont val="Arial"/>
        <family val="2"/>
      </rPr>
      <t>OK</t>
    </r>
  </si>
  <si>
    <t>A blank PivotTable created - click on it</t>
  </si>
  <si>
    <t>Select the filed to include in the pivot table</t>
  </si>
  <si>
    <t>If the function you want to perform does not appear you can click on the down arrow and you will see the following</t>
  </si>
  <si>
    <r>
      <t xml:space="preserve">Click on </t>
    </r>
    <r>
      <rPr>
        <b/>
        <sz val="14"/>
        <rFont val="Arial"/>
        <family val="2"/>
      </rPr>
      <t>Value Filed Setting</t>
    </r>
    <r>
      <rPr>
        <sz val="14"/>
        <rFont val="Arial"/>
        <family val="2"/>
      </rPr>
      <t xml:space="preserve"> and select the desired function</t>
    </r>
  </si>
  <si>
    <t xml:space="preserve">      = $32,000 + $60,000 + $15,600 = $107,600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</si>
</sst>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quot;$&quot;#,##0"/>
    <numFmt numFmtId="166" formatCode="_(* #,##0_);_(* \(#,##0\);_(* &quot;-&quot;??_);_(@_)"/>
    <numFmt numFmtId="167" formatCode="_(&quot;$&quot;* #,##0_);_(&quot;$&quot;* \(#,##0\);_(&quot;$&quot;* &quot;-&quot;??_);_(@_)"/>
    <numFmt numFmtId="168" formatCode="&quot;$&quot;#,##0.000"/>
  </numFmts>
  <fonts count="72" x14ac:knownFonts="1">
    <font>
      <sz val="10"/>
      <name val="Arial"/>
    </font>
    <font>
      <sz val="11"/>
      <color theme="1"/>
      <name val="Calibri"/>
      <family val="2"/>
      <scheme val="minor"/>
    </font>
    <font>
      <sz val="10"/>
      <name val="Arial"/>
      <family val="2"/>
    </font>
    <font>
      <sz val="12"/>
      <name val="Arial"/>
      <family val="2"/>
    </font>
    <font>
      <sz val="14"/>
      <name val="Arial"/>
      <family val="2"/>
    </font>
    <font>
      <sz val="8"/>
      <name val="Arial"/>
      <family val="2"/>
    </font>
    <font>
      <b/>
      <sz val="12"/>
      <name val="Arial"/>
      <family val="2"/>
    </font>
    <font>
      <b/>
      <sz val="14"/>
      <name val="Arial"/>
      <family val="2"/>
    </font>
    <font>
      <b/>
      <sz val="10"/>
      <name val="Arial"/>
      <family val="2"/>
    </font>
    <font>
      <sz val="16"/>
      <name val="Arial"/>
      <family val="2"/>
    </font>
    <font>
      <sz val="14"/>
      <name val="Arial"/>
      <family val="2"/>
    </font>
    <font>
      <sz val="10"/>
      <name val="Arial"/>
      <family val="2"/>
    </font>
    <font>
      <b/>
      <u/>
      <sz val="14"/>
      <name val="Arial"/>
      <family val="2"/>
    </font>
    <font>
      <u/>
      <sz val="14"/>
      <name val="Arial"/>
      <family val="2"/>
    </font>
    <font>
      <u/>
      <sz val="14"/>
      <name val="Arial"/>
      <family val="2"/>
    </font>
    <font>
      <u val="double"/>
      <sz val="14"/>
      <name val="Arial"/>
      <family val="2"/>
    </font>
    <font>
      <b/>
      <u val="double"/>
      <sz val="14"/>
      <name val="Arial"/>
      <family val="2"/>
    </font>
    <font>
      <b/>
      <sz val="14"/>
      <name val="Arial"/>
      <family val="2"/>
    </font>
    <font>
      <u val="singleAccounting"/>
      <sz val="14"/>
      <name val="Arial"/>
      <family val="2"/>
    </font>
    <font>
      <b/>
      <sz val="14"/>
      <color indexed="10"/>
      <name val="Arial"/>
      <family val="2"/>
    </font>
    <font>
      <sz val="12"/>
      <name val="Times New Roman"/>
      <family val="1"/>
    </font>
    <font>
      <sz val="12"/>
      <color indexed="8"/>
      <name val="Arial"/>
      <family val="2"/>
    </font>
    <font>
      <b/>
      <sz val="12"/>
      <color indexed="8"/>
      <name val="Arial"/>
      <family val="2"/>
    </font>
    <font>
      <b/>
      <sz val="14"/>
      <color indexed="8"/>
      <name val="Arial"/>
      <family val="2"/>
    </font>
    <font>
      <u val="singleAccounting"/>
      <sz val="12"/>
      <color indexed="8"/>
      <name val="Arial"/>
      <family val="2"/>
    </font>
    <font>
      <sz val="14"/>
      <name val="Times New Roman"/>
      <family val="1"/>
    </font>
    <font>
      <b/>
      <u/>
      <sz val="12"/>
      <name val="Arial"/>
      <family val="2"/>
    </font>
    <font>
      <b/>
      <sz val="12"/>
      <color indexed="10"/>
      <name val="Arial"/>
      <family val="2"/>
    </font>
    <font>
      <sz val="14"/>
      <color indexed="10"/>
      <name val="Arial"/>
      <family val="2"/>
    </font>
    <font>
      <sz val="7"/>
      <name val="Times New Roman"/>
      <family val="1"/>
    </font>
    <font>
      <u/>
      <sz val="12"/>
      <name val="Arial"/>
      <family val="2"/>
    </font>
    <font>
      <u val="singleAccounting"/>
      <sz val="12"/>
      <name val="Arial"/>
      <family val="2"/>
    </font>
    <font>
      <b/>
      <sz val="11"/>
      <color indexed="8"/>
      <name val="Calibri"/>
      <family val="2"/>
    </font>
    <font>
      <sz val="14"/>
      <color indexed="8"/>
      <name val="Arial"/>
      <family val="2"/>
    </font>
    <font>
      <b/>
      <u val="singleAccounting"/>
      <sz val="12"/>
      <name val="Arial"/>
      <family val="2"/>
    </font>
    <font>
      <b/>
      <u val="singleAccounting"/>
      <sz val="12"/>
      <color indexed="10"/>
      <name val="Arial"/>
      <family val="2"/>
    </font>
    <font>
      <b/>
      <sz val="16"/>
      <name val="Arial"/>
      <family val="2"/>
    </font>
    <font>
      <b/>
      <u val="singleAccounting"/>
      <sz val="14"/>
      <name val="Arial"/>
      <family val="2"/>
    </font>
    <font>
      <b/>
      <u/>
      <sz val="16"/>
      <name val="Arial"/>
      <family val="2"/>
    </font>
    <font>
      <b/>
      <u/>
      <sz val="11"/>
      <color indexed="8"/>
      <name val="Calibri"/>
      <family val="2"/>
    </font>
    <font>
      <b/>
      <u/>
      <sz val="10"/>
      <name val="Arial"/>
      <family val="2"/>
    </font>
    <font>
      <u/>
      <sz val="12"/>
      <color indexed="8"/>
      <name val="Arial"/>
      <family val="2"/>
    </font>
    <font>
      <sz val="12"/>
      <color indexed="8"/>
      <name val="Arial"/>
      <family val="2"/>
    </font>
    <font>
      <u val="singleAccounting"/>
      <sz val="12"/>
      <color indexed="8"/>
      <name val="Arial"/>
      <family val="2"/>
    </font>
    <font>
      <sz val="12"/>
      <color indexed="8"/>
      <name val="Calibri"/>
      <family val="2"/>
    </font>
    <font>
      <sz val="14"/>
      <name val="Calibri"/>
      <family val="2"/>
    </font>
    <font>
      <u/>
      <sz val="12"/>
      <color theme="1"/>
      <name val="Arial"/>
      <family val="2"/>
    </font>
    <font>
      <sz val="12"/>
      <color theme="1"/>
      <name val="Arial"/>
      <family val="2"/>
    </font>
    <font>
      <u val="singleAccounting"/>
      <sz val="12"/>
      <color theme="1"/>
      <name val="Arial"/>
      <family val="2"/>
    </font>
    <font>
      <sz val="14"/>
      <color indexed="8"/>
      <name val="Calibri"/>
      <family val="2"/>
    </font>
    <font>
      <b/>
      <i/>
      <sz val="14"/>
      <name val="Arial"/>
      <family val="2"/>
    </font>
    <font>
      <b/>
      <sz val="14"/>
      <color rgb="FF000000"/>
      <name val="Arial"/>
      <family val="2"/>
    </font>
    <font>
      <sz val="14"/>
      <color rgb="FF000000"/>
      <name val="Arial"/>
      <family val="2"/>
    </font>
    <font>
      <u/>
      <sz val="10"/>
      <color theme="10"/>
      <name val="Arial"/>
      <family val="2"/>
    </font>
    <font>
      <u/>
      <sz val="14"/>
      <color theme="10"/>
      <name val="Arial"/>
      <family val="2"/>
    </font>
    <font>
      <sz val="14"/>
      <color rgb="FF000000"/>
      <name val="Calibri"/>
      <family val="2"/>
    </font>
    <font>
      <b/>
      <sz val="14"/>
      <color rgb="FF000000"/>
      <name val="Calibri"/>
      <family val="2"/>
    </font>
    <font>
      <u val="singleAccounting"/>
      <sz val="14"/>
      <color indexed="8"/>
      <name val="Arial"/>
      <family val="2"/>
    </font>
    <font>
      <sz val="16"/>
      <color rgb="FF000000"/>
      <name val="Arial"/>
      <family val="2"/>
    </font>
    <font>
      <sz val="14"/>
      <color theme="1"/>
      <name val="Arial"/>
      <family val="2"/>
    </font>
    <font>
      <b/>
      <sz val="14"/>
      <color theme="1"/>
      <name val="Arial"/>
      <family val="2"/>
    </font>
    <font>
      <b/>
      <sz val="14"/>
      <name val="Times New Roman"/>
      <family val="1"/>
    </font>
    <font>
      <b/>
      <u/>
      <sz val="12"/>
      <color indexed="8"/>
      <name val="Calibri"/>
      <family val="2"/>
    </font>
    <font>
      <b/>
      <u val="singleAccounting"/>
      <sz val="12"/>
      <color indexed="8"/>
      <name val="Arial"/>
      <family val="2"/>
    </font>
    <font>
      <b/>
      <sz val="12"/>
      <color indexed="8"/>
      <name val="Calibri"/>
      <family val="2"/>
    </font>
    <font>
      <sz val="11"/>
      <name val="Arial"/>
      <family val="2"/>
    </font>
    <font>
      <u val="doubleAccounting"/>
      <sz val="12"/>
      <color indexed="8"/>
      <name val="Arial"/>
      <family val="2"/>
    </font>
    <font>
      <u val="doubleAccounting"/>
      <sz val="12"/>
      <color theme="1"/>
      <name val="Arial"/>
      <family val="2"/>
    </font>
    <font>
      <u/>
      <sz val="12"/>
      <color theme="10"/>
      <name val="Arial"/>
      <family val="2"/>
    </font>
    <font>
      <sz val="12"/>
      <color rgb="FF1E1E1E"/>
      <name val="Arial"/>
      <family val="2"/>
    </font>
    <font>
      <sz val="8"/>
      <color rgb="FF1E1E1E"/>
      <name val="Arial"/>
      <family val="2"/>
    </font>
    <font>
      <b/>
      <sz val="12"/>
      <color rgb="FF1E1E1E"/>
      <name val="Arial"/>
      <family val="2"/>
    </font>
  </fonts>
  <fills count="11">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DDDDDD"/>
        <bgColor indexed="64"/>
      </patternFill>
    </fill>
    <fill>
      <patternFill patternType="solid">
        <fgColor rgb="FFFFFF99"/>
        <bgColor indexed="64"/>
      </patternFill>
    </fill>
    <fill>
      <patternFill patternType="solid">
        <fgColor rgb="FFFFFF66"/>
        <bgColor indexed="64"/>
      </patternFill>
    </fill>
    <fill>
      <patternFill patternType="solid">
        <fgColor theme="0" tint="-0.14999847407452621"/>
        <bgColor indexed="64"/>
      </patternFill>
    </fill>
  </fills>
  <borders count="53">
    <border>
      <left/>
      <right/>
      <top/>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top style="double">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53" fillId="0" borderId="0" applyNumberFormat="0" applyFill="0" applyBorder="0" applyAlignment="0" applyProtection="0"/>
  </cellStyleXfs>
  <cellXfs count="900">
    <xf numFmtId="0" fontId="0" fillId="0" borderId="0" xfId="0"/>
    <xf numFmtId="0" fontId="0" fillId="0" borderId="0" xfId="0" applyAlignment="1">
      <alignment horizontal="center"/>
    </xf>
    <xf numFmtId="0" fontId="3" fillId="0" borderId="0" xfId="0" applyFont="1"/>
    <xf numFmtId="0" fontId="4" fillId="0" borderId="0"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3" fillId="0" borderId="0" xfId="0" applyFont="1" applyBorder="1"/>
    <xf numFmtId="0" fontId="0" fillId="0" borderId="0" xfId="0" applyBorder="1" applyAlignment="1"/>
    <xf numFmtId="3" fontId="0" fillId="0" borderId="0" xfId="0" applyNumberFormat="1"/>
    <xf numFmtId="8" fontId="0" fillId="0" borderId="0" xfId="0" applyNumberFormat="1"/>
    <xf numFmtId="0" fontId="6" fillId="0" borderId="0" xfId="0" applyFont="1"/>
    <xf numFmtId="0" fontId="0" fillId="0" borderId="0" xfId="0" applyBorder="1"/>
    <xf numFmtId="0" fontId="3" fillId="0" borderId="0" xfId="0" applyFont="1" applyAlignment="1">
      <alignment horizontal="center" wrapText="1"/>
    </xf>
    <xf numFmtId="0" fontId="0" fillId="0" borderId="3" xfId="0" applyBorder="1"/>
    <xf numFmtId="0" fontId="4" fillId="0" borderId="0" xfId="0" applyFont="1" applyFill="1" applyBorder="1"/>
    <xf numFmtId="0" fontId="9" fillId="0" borderId="0" xfId="0" applyFont="1" applyFill="1" applyBorder="1" applyAlignment="1"/>
    <xf numFmtId="0" fontId="0" fillId="0" borderId="0" xfId="0" applyFill="1" applyBorder="1" applyAlignment="1"/>
    <xf numFmtId="0" fontId="0" fillId="0" borderId="0" xfId="0" applyFill="1"/>
    <xf numFmtId="0" fontId="0" fillId="0" borderId="2" xfId="0" applyBorder="1"/>
    <xf numFmtId="0" fontId="0" fillId="0" borderId="4" xfId="0" applyBorder="1"/>
    <xf numFmtId="0" fontId="0" fillId="0" borderId="5" xfId="0" applyBorder="1"/>
    <xf numFmtId="0" fontId="3" fillId="0" borderId="0" xfId="0" applyFont="1" applyFill="1" applyBorder="1"/>
    <xf numFmtId="0" fontId="4" fillId="0" borderId="0" xfId="0" applyFont="1" applyFill="1" applyBorder="1" applyAlignment="1">
      <alignment horizontal="left"/>
    </xf>
    <xf numFmtId="0" fontId="4" fillId="0" borderId="0" xfId="0" applyFont="1" applyFill="1" applyBorder="1" applyAlignment="1">
      <alignment horizontal="center"/>
    </xf>
    <xf numFmtId="0" fontId="4" fillId="0" borderId="0" xfId="0" applyFont="1" applyFill="1"/>
    <xf numFmtId="0" fontId="4" fillId="0" borderId="0" xfId="0" applyFont="1" applyFill="1" applyBorder="1" applyAlignment="1">
      <alignment horizontal="left" wrapText="1"/>
    </xf>
    <xf numFmtId="0" fontId="8" fillId="0" borderId="0" xfId="0" applyFont="1"/>
    <xf numFmtId="0" fontId="4" fillId="0" borderId="2" xfId="0" applyFont="1" applyFill="1" applyBorder="1"/>
    <xf numFmtId="0" fontId="4" fillId="0" borderId="0" xfId="0" applyFont="1" applyFill="1" applyAlignment="1"/>
    <xf numFmtId="0" fontId="4" fillId="0" borderId="0" xfId="0" applyFont="1"/>
    <xf numFmtId="0" fontId="4" fillId="0" borderId="0" xfId="0" applyFont="1" applyAlignment="1"/>
    <xf numFmtId="0" fontId="7" fillId="0" borderId="0" xfId="0" applyFont="1"/>
    <xf numFmtId="0" fontId="4" fillId="0" borderId="2" xfId="0" applyFont="1" applyFill="1" applyBorder="1" applyAlignment="1">
      <alignment horizontal="center"/>
    </xf>
    <xf numFmtId="0" fontId="10" fillId="0" borderId="0" xfId="0" applyFont="1"/>
    <xf numFmtId="0" fontId="13" fillId="0" borderId="0" xfId="0" applyFont="1" applyAlignment="1">
      <alignment horizontal="center"/>
    </xf>
    <xf numFmtId="164" fontId="4" fillId="0" borderId="0" xfId="0" applyNumberFormat="1" applyFont="1"/>
    <xf numFmtId="165" fontId="4" fillId="0" borderId="0" xfId="0" applyNumberFormat="1" applyFont="1"/>
    <xf numFmtId="0" fontId="4" fillId="0" borderId="0" xfId="0" applyFont="1" applyBorder="1"/>
    <xf numFmtId="6" fontId="4" fillId="0" borderId="0" xfId="0" applyNumberFormat="1" applyFont="1" applyBorder="1"/>
    <xf numFmtId="165" fontId="4" fillId="0" borderId="0" xfId="0" applyNumberFormat="1" applyFont="1" applyBorder="1"/>
    <xf numFmtId="3" fontId="4" fillId="0" borderId="0" xfId="0" applyNumberFormat="1" applyFont="1"/>
    <xf numFmtId="0" fontId="4" fillId="0" borderId="5" xfId="0" applyFont="1" applyBorder="1"/>
    <xf numFmtId="8" fontId="10" fillId="0" borderId="0" xfId="0" applyNumberFormat="1" applyFont="1"/>
    <xf numFmtId="165" fontId="10" fillId="0" borderId="0" xfId="0" applyNumberFormat="1" applyFont="1"/>
    <xf numFmtId="165" fontId="15" fillId="0" borderId="0" xfId="0" applyNumberFormat="1" applyFont="1"/>
    <xf numFmtId="0" fontId="2" fillId="0" borderId="0" xfId="0" applyFont="1"/>
    <xf numFmtId="0" fontId="3" fillId="0" borderId="0" xfId="0" applyFont="1" applyBorder="1" applyAlignment="1">
      <alignment horizontal="center"/>
    </xf>
    <xf numFmtId="0" fontId="4" fillId="0" borderId="9" xfId="0" applyFont="1" applyBorder="1"/>
    <xf numFmtId="0" fontId="4" fillId="0" borderId="11" xfId="0" applyFont="1" applyBorder="1"/>
    <xf numFmtId="0" fontId="4" fillId="0" borderId="2" xfId="0" applyFont="1" applyBorder="1"/>
    <xf numFmtId="3" fontId="4" fillId="0" borderId="0" xfId="0" applyNumberFormat="1" applyFont="1" applyBorder="1"/>
    <xf numFmtId="0" fontId="4" fillId="0" borderId="1" xfId="0" applyFont="1" applyBorder="1"/>
    <xf numFmtId="165" fontId="4" fillId="0" borderId="0" xfId="0" applyNumberFormat="1" applyFont="1" applyBorder="1" applyAlignment="1">
      <alignment horizontal="center"/>
    </xf>
    <xf numFmtId="0" fontId="4" fillId="0" borderId="4" xfId="0" applyFont="1" applyBorder="1"/>
    <xf numFmtId="0" fontId="4" fillId="0" borderId="3" xfId="0" applyFont="1" applyBorder="1"/>
    <xf numFmtId="165" fontId="4" fillId="0" borderId="0" xfId="0" applyNumberFormat="1" applyFont="1" applyBorder="1" applyAlignment="1">
      <alignment horizontal="right"/>
    </xf>
    <xf numFmtId="0" fontId="8" fillId="0" borderId="0" xfId="0" applyFont="1" applyBorder="1" applyAlignment="1">
      <alignment horizontal="center"/>
    </xf>
    <xf numFmtId="0" fontId="7" fillId="0" borderId="0" xfId="0" applyFont="1" applyFill="1" applyBorder="1" applyAlignment="1">
      <alignment horizontal="center"/>
    </xf>
    <xf numFmtId="49" fontId="4" fillId="0" borderId="0" xfId="0" applyNumberFormat="1" applyFont="1" applyAlignment="1">
      <alignment horizontal="center"/>
    </xf>
    <xf numFmtId="165" fontId="4" fillId="0" borderId="0" xfId="0" applyNumberFormat="1" applyFont="1" applyAlignment="1">
      <alignment horizontal="center"/>
    </xf>
    <xf numFmtId="0" fontId="4" fillId="0" borderId="12" xfId="0" applyFont="1" applyBorder="1"/>
    <xf numFmtId="165" fontId="4" fillId="0" borderId="13" xfId="0" applyNumberFormat="1" applyFont="1" applyBorder="1" applyAlignment="1">
      <alignment horizontal="center"/>
    </xf>
    <xf numFmtId="3" fontId="4" fillId="0" borderId="13" xfId="0" applyNumberFormat="1" applyFont="1" applyBorder="1" applyAlignment="1">
      <alignment horizontal="center"/>
    </xf>
    <xf numFmtId="0" fontId="4" fillId="0" borderId="14" xfId="0" applyFont="1" applyBorder="1" applyAlignment="1">
      <alignment horizontal="center"/>
    </xf>
    <xf numFmtId="0" fontId="4" fillId="0" borderId="15" xfId="0" applyFont="1" applyBorder="1"/>
    <xf numFmtId="0" fontId="4" fillId="0" borderId="16" xfId="0" applyFont="1" applyBorder="1"/>
    <xf numFmtId="3" fontId="4" fillId="0" borderId="16" xfId="0" applyNumberFormat="1" applyFont="1" applyBorder="1" applyAlignment="1">
      <alignment horizontal="center"/>
    </xf>
    <xf numFmtId="0" fontId="4" fillId="0" borderId="17" xfId="0" applyFont="1" applyBorder="1"/>
    <xf numFmtId="0" fontId="4" fillId="0" borderId="18" xfId="0" applyFont="1" applyBorder="1"/>
    <xf numFmtId="165" fontId="4" fillId="0" borderId="19" xfId="0" applyNumberFormat="1" applyFont="1" applyBorder="1" applyAlignment="1">
      <alignment horizontal="center"/>
    </xf>
    <xf numFmtId="3" fontId="4" fillId="0" borderId="19" xfId="0" applyNumberFormat="1" applyFont="1" applyBorder="1" applyAlignment="1">
      <alignment horizontal="center"/>
    </xf>
    <xf numFmtId="0" fontId="4" fillId="0" borderId="20" xfId="0" applyFont="1" applyBorder="1" applyAlignment="1">
      <alignment horizontal="center"/>
    </xf>
    <xf numFmtId="165" fontId="4" fillId="0" borderId="16" xfId="0" applyNumberFormat="1" applyFont="1" applyBorder="1" applyAlignment="1">
      <alignment horizontal="center"/>
    </xf>
    <xf numFmtId="0" fontId="4" fillId="0" borderId="0" xfId="0" applyFont="1" applyFill="1" applyBorder="1" applyAlignment="1">
      <alignment horizontal="center" wrapText="1"/>
    </xf>
    <xf numFmtId="0" fontId="4" fillId="0" borderId="0" xfId="0" applyFont="1" applyBorder="1" applyAlignment="1">
      <alignment horizontal="left" wrapText="1"/>
    </xf>
    <xf numFmtId="0" fontId="4" fillId="0" borderId="0" xfId="0" applyFont="1" applyAlignment="1">
      <alignment horizontal="center"/>
    </xf>
    <xf numFmtId="0" fontId="4" fillId="0" borderId="10" xfId="0" applyFont="1" applyBorder="1"/>
    <xf numFmtId="3" fontId="4" fillId="0" borderId="5" xfId="0" applyNumberFormat="1" applyFont="1" applyBorder="1"/>
    <xf numFmtId="8" fontId="4" fillId="0" borderId="0" xfId="0" applyNumberFormat="1" applyFont="1"/>
    <xf numFmtId="164" fontId="4" fillId="0" borderId="0" xfId="0" applyNumberFormat="1" applyFont="1" applyBorder="1"/>
    <xf numFmtId="0" fontId="13" fillId="0" borderId="0" xfId="0" applyFont="1" applyBorder="1" applyAlignment="1">
      <alignment horizontal="center"/>
    </xf>
    <xf numFmtId="0" fontId="13" fillId="0" borderId="1" xfId="0" applyFont="1" applyBorder="1" applyAlignment="1">
      <alignment horizontal="center"/>
    </xf>
    <xf numFmtId="165" fontId="4" fillId="0" borderId="1" xfId="0" applyNumberFormat="1" applyFont="1" applyBorder="1" applyAlignment="1">
      <alignment horizontal="center"/>
    </xf>
    <xf numFmtId="0" fontId="13" fillId="0" borderId="2" xfId="0" applyFont="1" applyBorder="1" applyAlignment="1">
      <alignment horizontal="center"/>
    </xf>
    <xf numFmtId="165" fontId="4" fillId="0" borderId="0" xfId="2" applyNumberFormat="1" applyFont="1" applyBorder="1" applyAlignment="1">
      <alignment horizontal="center"/>
    </xf>
    <xf numFmtId="165" fontId="4" fillId="0" borderId="1" xfId="2" applyNumberFormat="1" applyFont="1" applyBorder="1" applyAlignment="1">
      <alignment horizontal="center"/>
    </xf>
    <xf numFmtId="0" fontId="4" fillId="0" borderId="4" xfId="0" applyFont="1" applyBorder="1" applyAlignment="1">
      <alignment horizontal="center"/>
    </xf>
    <xf numFmtId="0" fontId="7" fillId="0" borderId="0" xfId="0" applyFont="1" applyBorder="1" applyAlignment="1">
      <alignment horizontal="right"/>
    </xf>
    <xf numFmtId="0" fontId="4" fillId="0" borderId="0" xfId="0" applyFont="1" applyBorder="1" applyAlignment="1">
      <alignment horizontal="right"/>
    </xf>
    <xf numFmtId="0" fontId="4" fillId="0" borderId="0" xfId="0" quotePrefix="1" applyFont="1" applyFill="1" applyBorder="1" applyAlignment="1"/>
    <xf numFmtId="0" fontId="4" fillId="0" borderId="0" xfId="0" quotePrefix="1" applyFont="1" applyFill="1" applyBorder="1"/>
    <xf numFmtId="0" fontId="4" fillId="0" borderId="0" xfId="0" applyFont="1" applyFill="1" applyBorder="1" applyAlignment="1">
      <alignment wrapText="1"/>
    </xf>
    <xf numFmtId="0" fontId="4" fillId="0" borderId="0" xfId="0" quotePrefix="1" applyFont="1" applyFill="1" applyBorder="1" applyAlignment="1">
      <alignment wrapText="1"/>
    </xf>
    <xf numFmtId="0" fontId="7" fillId="0" borderId="0" xfId="0" quotePrefix="1" applyFont="1"/>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21" xfId="0" applyFont="1" applyBorder="1" applyAlignment="1">
      <alignment horizontal="center"/>
    </xf>
    <xf numFmtId="0" fontId="7" fillId="0" borderId="2" xfId="0" applyFont="1" applyBorder="1" applyAlignment="1">
      <alignment horizontal="center"/>
    </xf>
    <xf numFmtId="165" fontId="7" fillId="0" borderId="0" xfId="2" applyNumberFormat="1" applyFont="1" applyBorder="1" applyAlignment="1">
      <alignment horizontal="center"/>
    </xf>
    <xf numFmtId="0" fontId="4" fillId="0" borderId="5" xfId="0" applyFont="1" applyBorder="1" applyAlignment="1">
      <alignment horizontal="center"/>
    </xf>
    <xf numFmtId="0" fontId="4" fillId="0" borderId="3" xfId="0" applyFont="1" applyBorder="1" applyAlignment="1">
      <alignment horizontal="center"/>
    </xf>
    <xf numFmtId="0" fontId="4" fillId="0" borderId="8" xfId="0" applyFont="1" applyBorder="1" applyAlignment="1">
      <alignment horizontal="center"/>
    </xf>
    <xf numFmtId="3" fontId="4" fillId="0" borderId="0" xfId="0" applyNumberFormat="1" applyFont="1" applyBorder="1" applyAlignment="1">
      <alignment horizontal="center"/>
    </xf>
    <xf numFmtId="9" fontId="4" fillId="0" borderId="0" xfId="3" applyFont="1" applyBorder="1" applyAlignment="1">
      <alignment horizontal="center"/>
    </xf>
    <xf numFmtId="164" fontId="4" fillId="0" borderId="1" xfId="0" applyNumberFormat="1" applyFont="1" applyBorder="1" applyAlignment="1">
      <alignment horizontal="center"/>
    </xf>
    <xf numFmtId="7" fontId="4" fillId="0" borderId="0" xfId="2" applyNumberFormat="1" applyFont="1" applyBorder="1" applyAlignment="1">
      <alignment horizontal="center"/>
    </xf>
    <xf numFmtId="3" fontId="4" fillId="0" borderId="0" xfId="0" applyNumberFormat="1" applyFont="1" applyBorder="1" applyAlignment="1">
      <alignment horizontal="left"/>
    </xf>
    <xf numFmtId="9" fontId="13" fillId="0" borderId="0" xfId="3" applyFont="1" applyAlignment="1">
      <alignment horizontal="center"/>
    </xf>
    <xf numFmtId="5" fontId="4" fillId="0" borderId="0" xfId="2" applyNumberFormat="1" applyFont="1" applyAlignment="1">
      <alignment horizontal="center"/>
    </xf>
    <xf numFmtId="0" fontId="13" fillId="0" borderId="9" xfId="0" applyFont="1" applyBorder="1" applyAlignment="1">
      <alignment horizontal="center"/>
    </xf>
    <xf numFmtId="0" fontId="4" fillId="0" borderId="10" xfId="0" applyFont="1" applyBorder="1" applyAlignment="1">
      <alignment horizontal="right"/>
    </xf>
    <xf numFmtId="164" fontId="4" fillId="2" borderId="13" xfId="0" applyNumberFormat="1" applyFont="1" applyFill="1" applyBorder="1" applyAlignment="1">
      <alignment horizontal="right"/>
    </xf>
    <xf numFmtId="9" fontId="4" fillId="0" borderId="0" xfId="3" applyFont="1"/>
    <xf numFmtId="164" fontId="4" fillId="0" borderId="0" xfId="0" applyNumberFormat="1" applyFont="1" applyAlignment="1">
      <alignment horizontal="center"/>
    </xf>
    <xf numFmtId="9" fontId="4" fillId="0" borderId="0" xfId="3" applyFont="1" applyAlignment="1">
      <alignment horizontal="center"/>
    </xf>
    <xf numFmtId="0" fontId="4" fillId="0" borderId="0" xfId="0" applyFont="1" applyAlignment="1">
      <alignment horizontal="right"/>
    </xf>
    <xf numFmtId="0" fontId="4" fillId="0" borderId="0" xfId="0" quotePrefix="1" applyFont="1" applyFill="1" applyBorder="1" applyAlignment="1">
      <alignment horizontal="left"/>
    </xf>
    <xf numFmtId="0" fontId="4" fillId="0" borderId="0" xfId="0" quotePrefix="1" applyFont="1"/>
    <xf numFmtId="0" fontId="4" fillId="0" borderId="2" xfId="0" applyFont="1" applyBorder="1" applyAlignment="1">
      <alignment horizontal="left"/>
    </xf>
    <xf numFmtId="3" fontId="4" fillId="0" borderId="0" xfId="2" applyNumberFormat="1" applyFont="1" applyAlignment="1">
      <alignment horizontal="center"/>
    </xf>
    <xf numFmtId="3" fontId="4" fillId="0" borderId="0" xfId="0" applyNumberFormat="1" applyFont="1" applyAlignment="1">
      <alignment horizontal="center"/>
    </xf>
    <xf numFmtId="166" fontId="4" fillId="0" borderId="0" xfId="1" applyNumberFormat="1" applyFont="1"/>
    <xf numFmtId="167" fontId="4" fillId="0" borderId="0" xfId="2" applyNumberFormat="1" applyFont="1"/>
    <xf numFmtId="9" fontId="4" fillId="0" borderId="0" xfId="0" applyNumberFormat="1" applyFont="1"/>
    <xf numFmtId="165" fontId="4" fillId="0" borderId="8" xfId="0" applyNumberFormat="1" applyFont="1" applyBorder="1"/>
    <xf numFmtId="165" fontId="13" fillId="0" borderId="0" xfId="0" applyNumberFormat="1" applyFont="1" applyBorder="1" applyAlignment="1">
      <alignment horizontal="center"/>
    </xf>
    <xf numFmtId="0" fontId="7" fillId="0" borderId="0" xfId="0" applyFont="1" applyFill="1" applyBorder="1"/>
    <xf numFmtId="166" fontId="4" fillId="0" borderId="0" xfId="1" applyNumberFormat="1" applyFont="1" applyFill="1" applyBorder="1"/>
    <xf numFmtId="44" fontId="4" fillId="0" borderId="0" xfId="2" applyFont="1" applyFill="1" applyBorder="1"/>
    <xf numFmtId="167" fontId="4" fillId="0" borderId="0" xfId="2" applyNumberFormat="1" applyFont="1" applyFill="1" applyBorder="1"/>
    <xf numFmtId="0" fontId="4" fillId="0" borderId="1" xfId="0" applyFont="1" applyFill="1" applyBorder="1"/>
    <xf numFmtId="166" fontId="4" fillId="0" borderId="1" xfId="1" applyNumberFormat="1" applyFont="1" applyFill="1" applyBorder="1"/>
    <xf numFmtId="0" fontId="4" fillId="0" borderId="4" xfId="0" applyFont="1" applyFill="1" applyBorder="1" applyAlignment="1">
      <alignment horizontal="center"/>
    </xf>
    <xf numFmtId="0" fontId="4" fillId="0" borderId="5" xfId="0" applyFont="1" applyFill="1" applyBorder="1" applyAlignment="1">
      <alignment horizontal="center"/>
    </xf>
    <xf numFmtId="166" fontId="4" fillId="0" borderId="5" xfId="1" applyNumberFormat="1" applyFont="1" applyFill="1" applyBorder="1"/>
    <xf numFmtId="44" fontId="4" fillId="0" borderId="5" xfId="2" applyFont="1" applyFill="1" applyBorder="1"/>
    <xf numFmtId="166" fontId="4" fillId="0" borderId="3" xfId="1" applyNumberFormat="1" applyFont="1" applyFill="1" applyBorder="1"/>
    <xf numFmtId="166" fontId="7" fillId="0" borderId="0" xfId="1" applyNumberFormat="1" applyFont="1" applyFill="1" applyBorder="1" applyAlignment="1">
      <alignment horizontal="center"/>
    </xf>
    <xf numFmtId="0" fontId="12" fillId="0" borderId="0" xfId="0" applyFont="1" applyFill="1" applyBorder="1"/>
    <xf numFmtId="0" fontId="7" fillId="0" borderId="0" xfId="0" applyFont="1" applyFill="1" applyBorder="1" applyAlignment="1">
      <alignment horizontal="centerContinuous"/>
    </xf>
    <xf numFmtId="0" fontId="4" fillId="0" borderId="0" xfId="0" applyNumberFormat="1" applyFont="1" applyBorder="1"/>
    <xf numFmtId="164" fontId="7" fillId="0" borderId="1" xfId="0" applyNumberFormat="1" applyFont="1" applyFill="1" applyBorder="1"/>
    <xf numFmtId="2" fontId="7" fillId="0" borderId="2" xfId="0" applyNumberFormat="1" applyFont="1" applyFill="1" applyBorder="1"/>
    <xf numFmtId="0" fontId="13" fillId="0" borderId="0" xfId="0" applyFont="1" applyFill="1" applyBorder="1"/>
    <xf numFmtId="0" fontId="7" fillId="0" borderId="1" xfId="0" applyFont="1" applyBorder="1" applyAlignment="1">
      <alignment horizontal="center"/>
    </xf>
    <xf numFmtId="4" fontId="13" fillId="0" borderId="1" xfId="0" applyNumberFormat="1" applyFont="1" applyFill="1" applyBorder="1"/>
    <xf numFmtId="0" fontId="4" fillId="0" borderId="4" xfId="0" applyFont="1" applyFill="1" applyBorder="1"/>
    <xf numFmtId="164" fontId="7" fillId="0" borderId="3" xfId="0" applyNumberFormat="1" applyFont="1" applyFill="1" applyBorder="1"/>
    <xf numFmtId="0" fontId="7" fillId="0" borderId="4" xfId="0" applyFont="1" applyFill="1" applyBorder="1"/>
    <xf numFmtId="0" fontId="7" fillId="0" borderId="0" xfId="0" applyFont="1" applyFill="1" applyBorder="1" applyAlignment="1">
      <alignment horizontal="left" indent="4"/>
    </xf>
    <xf numFmtId="4" fontId="4" fillId="0" borderId="0" xfId="0" applyNumberFormat="1" applyFont="1" applyFill="1" applyBorder="1"/>
    <xf numFmtId="0" fontId="4" fillId="0" borderId="2" xfId="0" applyFont="1" applyFill="1" applyBorder="1" applyAlignment="1">
      <alignment horizontal="left"/>
    </xf>
    <xf numFmtId="9" fontId="4" fillId="2" borderId="13" xfId="3" applyFont="1" applyFill="1" applyBorder="1" applyAlignment="1">
      <alignment horizontal="center"/>
    </xf>
    <xf numFmtId="165" fontId="4" fillId="2" borderId="13" xfId="3" applyNumberFormat="1" applyFont="1" applyFill="1" applyBorder="1" applyAlignment="1">
      <alignment horizontal="center"/>
    </xf>
    <xf numFmtId="44" fontId="6" fillId="0" borderId="0" xfId="2" applyFont="1"/>
    <xf numFmtId="8" fontId="6" fillId="0" borderId="0" xfId="0" applyNumberFormat="1" applyFont="1"/>
    <xf numFmtId="0" fontId="4" fillId="0" borderId="0" xfId="0" quotePrefix="1" applyFont="1" applyAlignment="1">
      <alignment horizontal="left"/>
    </xf>
    <xf numFmtId="0" fontId="4" fillId="0" borderId="0" xfId="0" applyFont="1" applyAlignment="1">
      <alignment horizontal="left"/>
    </xf>
    <xf numFmtId="166" fontId="4" fillId="0" borderId="0" xfId="1" applyNumberFormat="1" applyFont="1" applyBorder="1" applyAlignment="1">
      <alignment horizontal="right"/>
    </xf>
    <xf numFmtId="166" fontId="4" fillId="0" borderId="8" xfId="1" applyNumberFormat="1" applyFont="1" applyBorder="1" applyAlignment="1">
      <alignment horizontal="right"/>
    </xf>
    <xf numFmtId="167" fontId="4" fillId="0" borderId="0" xfId="2" applyNumberFormat="1" applyFont="1" applyBorder="1" applyAlignment="1">
      <alignment horizontal="right"/>
    </xf>
    <xf numFmtId="166" fontId="18" fillId="0" borderId="0" xfId="1" applyNumberFormat="1" applyFont="1" applyBorder="1" applyAlignment="1">
      <alignment horizontal="right"/>
    </xf>
    <xf numFmtId="0" fontId="13" fillId="0" borderId="0" xfId="0" applyFont="1" applyBorder="1" applyAlignment="1">
      <alignment horizontal="left"/>
    </xf>
    <xf numFmtId="9" fontId="4" fillId="0" borderId="0" xfId="3" applyFont="1" applyBorder="1" applyAlignment="1">
      <alignment horizontal="right"/>
    </xf>
    <xf numFmtId="9" fontId="4" fillId="0" borderId="0" xfId="3" quotePrefix="1" applyFont="1" applyBorder="1" applyAlignment="1">
      <alignment horizontal="right"/>
    </xf>
    <xf numFmtId="167" fontId="18" fillId="0" borderId="0" xfId="2" applyNumberFormat="1" applyFont="1"/>
    <xf numFmtId="165" fontId="4" fillId="0" borderId="0" xfId="0" applyNumberFormat="1" applyFont="1" applyFill="1" applyBorder="1" applyAlignment="1">
      <alignment horizontal="center"/>
    </xf>
    <xf numFmtId="165" fontId="4" fillId="4" borderId="0" xfId="0" applyNumberFormat="1" applyFont="1" applyFill="1" applyBorder="1" applyAlignment="1">
      <alignment horizontal="center"/>
    </xf>
    <xf numFmtId="0" fontId="12" fillId="0" borderId="0" xfId="0" applyFont="1" applyBorder="1"/>
    <xf numFmtId="165" fontId="19" fillId="0" borderId="0" xfId="0" applyNumberFormat="1" applyFont="1" applyBorder="1" applyAlignment="1">
      <alignment horizontal="right"/>
    </xf>
    <xf numFmtId="167" fontId="19" fillId="0" borderId="0" xfId="2" applyNumberFormat="1" applyFont="1" applyBorder="1" applyAlignment="1">
      <alignment horizontal="right"/>
    </xf>
    <xf numFmtId="167" fontId="7" fillId="0" borderId="0" xfId="2" applyNumberFormat="1" applyFont="1" applyBorder="1" applyAlignment="1">
      <alignment horizontal="right"/>
    </xf>
    <xf numFmtId="9" fontId="7" fillId="0" borderId="0" xfId="3" applyFont="1" applyBorder="1" applyAlignment="1">
      <alignment horizontal="right"/>
    </xf>
    <xf numFmtId="9" fontId="7" fillId="0" borderId="0" xfId="3" quotePrefix="1" applyFont="1" applyBorder="1" applyAlignment="1">
      <alignment horizontal="right"/>
    </xf>
    <xf numFmtId="0" fontId="13" fillId="0" borderId="0" xfId="0" applyFont="1" applyBorder="1" applyAlignment="1">
      <alignment horizontal="right"/>
    </xf>
    <xf numFmtId="0" fontId="7" fillId="0" borderId="0" xfId="0" applyFont="1" applyBorder="1" applyAlignment="1">
      <alignment horizontal="left"/>
    </xf>
    <xf numFmtId="165" fontId="13" fillId="0" borderId="0" xfId="0" applyNumberFormat="1" applyFont="1" applyAlignment="1">
      <alignment horizontal="center"/>
    </xf>
    <xf numFmtId="0" fontId="20" fillId="0" borderId="0" xfId="0" applyFont="1" applyBorder="1" applyAlignment="1">
      <alignment vertical="center" wrapText="1"/>
    </xf>
    <xf numFmtId="0" fontId="20" fillId="0" borderId="0" xfId="0" applyFont="1" applyBorder="1" applyAlignment="1">
      <alignment horizontal="right" vertical="center" wrapText="1"/>
    </xf>
    <xf numFmtId="3" fontId="20" fillId="0" borderId="0" xfId="0" applyNumberFormat="1" applyFont="1" applyBorder="1" applyAlignment="1">
      <alignment horizontal="right" vertical="center" wrapText="1"/>
    </xf>
    <xf numFmtId="0" fontId="21" fillId="0" borderId="0" xfId="0" applyFont="1"/>
    <xf numFmtId="3" fontId="21" fillId="0" borderId="0" xfId="0" applyNumberFormat="1" applyFont="1"/>
    <xf numFmtId="0" fontId="22" fillId="0" borderId="13" xfId="0" applyFont="1" applyBorder="1" applyAlignment="1">
      <alignment horizontal="left" vertical="center" wrapText="1"/>
    </xf>
    <xf numFmtId="0" fontId="22" fillId="0" borderId="13" xfId="0" applyFont="1" applyFill="1" applyBorder="1" applyAlignment="1">
      <alignment horizontal="left" vertical="center" wrapText="1"/>
    </xf>
    <xf numFmtId="0" fontId="21" fillId="0" borderId="13" xfId="0" applyFont="1" applyBorder="1" applyAlignment="1">
      <alignment vertical="center" wrapText="1"/>
    </xf>
    <xf numFmtId="6" fontId="21" fillId="0" borderId="13" xfId="0" applyNumberFormat="1" applyFont="1" applyBorder="1" applyAlignment="1">
      <alignment horizontal="right" vertical="center" wrapText="1"/>
    </xf>
    <xf numFmtId="8" fontId="21" fillId="0" borderId="13" xfId="0" applyNumberFormat="1" applyFont="1" applyBorder="1"/>
    <xf numFmtId="6" fontId="23" fillId="0" borderId="13" xfId="0" applyNumberFormat="1" applyFont="1" applyBorder="1"/>
    <xf numFmtId="3" fontId="21" fillId="0" borderId="13" xfId="0" applyNumberFormat="1" applyFont="1" applyBorder="1" applyAlignment="1">
      <alignment horizontal="right" vertical="center" wrapText="1"/>
    </xf>
    <xf numFmtId="6" fontId="23" fillId="0" borderId="13" xfId="1" applyNumberFormat="1" applyFont="1" applyBorder="1"/>
    <xf numFmtId="0" fontId="22" fillId="0" borderId="13" xfId="0" applyFont="1" applyBorder="1" applyAlignment="1">
      <alignment horizontal="center" vertical="center" wrapText="1"/>
    </xf>
    <xf numFmtId="0" fontId="22" fillId="0" borderId="13" xfId="0" applyFont="1" applyFill="1" applyBorder="1" applyAlignment="1">
      <alignment horizontal="center" vertical="center" wrapText="1"/>
    </xf>
    <xf numFmtId="0" fontId="21" fillId="0" borderId="13" xfId="0" applyFont="1" applyBorder="1"/>
    <xf numFmtId="0" fontId="6" fillId="0" borderId="0" xfId="0" applyFont="1" applyFill="1" applyBorder="1"/>
    <xf numFmtId="37" fontId="4" fillId="0" borderId="0" xfId="2" applyNumberFormat="1" applyFont="1" applyFill="1" applyBorder="1"/>
    <xf numFmtId="3" fontId="4" fillId="0" borderId="0" xfId="0" applyNumberFormat="1" applyFont="1" applyFill="1" applyBorder="1"/>
    <xf numFmtId="6" fontId="4" fillId="0" borderId="0" xfId="0" applyNumberFormat="1" applyFont="1" applyFill="1" applyBorder="1"/>
    <xf numFmtId="0" fontId="19" fillId="0" borderId="0" xfId="0" applyFont="1" applyFill="1" applyBorder="1"/>
    <xf numFmtId="37" fontId="4" fillId="0" borderId="0" xfId="1" applyNumberFormat="1" applyFont="1" applyFill="1" applyBorder="1"/>
    <xf numFmtId="166" fontId="18" fillId="0" borderId="0" xfId="1" applyNumberFormat="1" applyFont="1" applyFill="1" applyBorder="1"/>
    <xf numFmtId="0" fontId="4" fillId="4" borderId="2" xfId="0" applyFont="1" applyFill="1" applyBorder="1" applyAlignment="1">
      <alignment horizontal="center"/>
    </xf>
    <xf numFmtId="165" fontId="4" fillId="4" borderId="0" xfId="2" applyNumberFormat="1" applyFont="1" applyFill="1" applyBorder="1" applyAlignment="1">
      <alignment horizontal="center"/>
    </xf>
    <xf numFmtId="0" fontId="7" fillId="4" borderId="2" xfId="0" applyFont="1" applyFill="1" applyBorder="1" applyAlignment="1">
      <alignment horizontal="center"/>
    </xf>
    <xf numFmtId="0" fontId="4" fillId="4" borderId="0" xfId="0" applyFont="1" applyFill="1" applyBorder="1" applyAlignment="1">
      <alignment horizontal="center"/>
    </xf>
    <xf numFmtId="0" fontId="4" fillId="4" borderId="4" xfId="0" applyFont="1" applyFill="1" applyBorder="1" applyAlignment="1">
      <alignment horizontal="center"/>
    </xf>
    <xf numFmtId="0" fontId="4" fillId="4" borderId="5" xfId="0" applyFont="1" applyFill="1" applyBorder="1" applyAlignment="1">
      <alignment horizontal="center"/>
    </xf>
    <xf numFmtId="0" fontId="4" fillId="4" borderId="7" xfId="0" applyFont="1" applyFill="1" applyBorder="1" applyAlignment="1">
      <alignment horizontal="center"/>
    </xf>
    <xf numFmtId="165" fontId="4" fillId="4" borderId="7" xfId="2" applyNumberFormat="1" applyFont="1" applyFill="1" applyBorder="1" applyAlignment="1">
      <alignment horizontal="center"/>
    </xf>
    <xf numFmtId="0" fontId="4" fillId="4" borderId="26" xfId="0" applyFont="1" applyFill="1" applyBorder="1" applyAlignment="1">
      <alignment horizontal="center"/>
    </xf>
    <xf numFmtId="165" fontId="7" fillId="4" borderId="0" xfId="2" applyNumberFormat="1" applyFont="1" applyFill="1" applyBorder="1" applyAlignment="1">
      <alignment horizontal="center"/>
    </xf>
    <xf numFmtId="0" fontId="4" fillId="0" borderId="0" xfId="0" applyFont="1" applyAlignment="1">
      <alignment horizontal="left" vertical="center" indent="4"/>
    </xf>
    <xf numFmtId="167" fontId="3" fillId="0" borderId="0" xfId="2" applyNumberFormat="1" applyFont="1" applyFill="1" applyBorder="1"/>
    <xf numFmtId="166" fontId="3" fillId="0" borderId="0" xfId="1" applyNumberFormat="1" applyFont="1" applyFill="1" applyBorder="1"/>
    <xf numFmtId="164" fontId="3" fillId="0" borderId="0" xfId="0" applyNumberFormat="1" applyFont="1" applyFill="1" applyBorder="1"/>
    <xf numFmtId="167" fontId="3" fillId="0" borderId="0" xfId="2" applyNumberFormat="1" applyFont="1"/>
    <xf numFmtId="166" fontId="3" fillId="0" borderId="0" xfId="1" applyNumberFormat="1" applyFont="1"/>
    <xf numFmtId="0" fontId="3" fillId="0" borderId="0" xfId="0" quotePrefix="1" applyFont="1"/>
    <xf numFmtId="0" fontId="6" fillId="0" borderId="0" xfId="0" applyFont="1" applyAlignment="1">
      <alignment horizontal="center"/>
    </xf>
    <xf numFmtId="0" fontId="3" fillId="0" borderId="0" xfId="0" applyFont="1" applyAlignment="1"/>
    <xf numFmtId="0" fontId="3" fillId="0" borderId="0" xfId="0" applyFont="1" applyAlignment="1">
      <alignment horizontal="center"/>
    </xf>
    <xf numFmtId="0" fontId="30" fillId="0" borderId="0" xfId="0" applyFont="1"/>
    <xf numFmtId="5" fontId="3" fillId="0" borderId="0" xfId="0" applyNumberFormat="1" applyFont="1"/>
    <xf numFmtId="0" fontId="3" fillId="0" borderId="0" xfId="0" applyFont="1" applyAlignment="1">
      <alignment horizontal="right"/>
    </xf>
    <xf numFmtId="166" fontId="3" fillId="0" borderId="5" xfId="1" applyNumberFormat="1" applyFont="1" applyBorder="1"/>
    <xf numFmtId="166" fontId="31" fillId="0" borderId="0" xfId="1" applyNumberFormat="1" applyFont="1" applyBorder="1"/>
    <xf numFmtId="166" fontId="3" fillId="0" borderId="0" xfId="0" applyNumberFormat="1" applyFont="1"/>
    <xf numFmtId="166" fontId="31" fillId="0" borderId="0" xfId="1" applyNumberFormat="1" applyFont="1"/>
    <xf numFmtId="5" fontId="3" fillId="0" borderId="27" xfId="0" applyNumberFormat="1" applyFont="1" applyBorder="1"/>
    <xf numFmtId="0" fontId="4" fillId="4" borderId="0" xfId="0" applyFont="1" applyFill="1"/>
    <xf numFmtId="165" fontId="4" fillId="4" borderId="0" xfId="0" applyNumberFormat="1" applyFont="1" applyFill="1"/>
    <xf numFmtId="165" fontId="0" fillId="4" borderId="0" xfId="0" applyNumberFormat="1" applyFill="1"/>
    <xf numFmtId="0" fontId="0" fillId="4" borderId="0" xfId="0" applyFill="1"/>
    <xf numFmtId="6" fontId="21" fillId="0" borderId="13" xfId="0" applyNumberFormat="1" applyFont="1" applyBorder="1" applyAlignment="1">
      <alignment horizontal="right"/>
    </xf>
    <xf numFmtId="166" fontId="21" fillId="0" borderId="13" xfId="1" applyNumberFormat="1" applyFont="1" applyBorder="1" applyAlignment="1">
      <alignment horizontal="right"/>
    </xf>
    <xf numFmtId="8" fontId="21" fillId="0" borderId="13" xfId="0" applyNumberFormat="1" applyFont="1" applyBorder="1" applyAlignment="1">
      <alignment horizontal="right"/>
    </xf>
    <xf numFmtId="0" fontId="21" fillId="0" borderId="13" xfId="0" applyFont="1" applyBorder="1" applyAlignment="1">
      <alignment horizontal="right"/>
    </xf>
    <xf numFmtId="167" fontId="21" fillId="0" borderId="13" xfId="2" applyNumberFormat="1" applyFont="1" applyBorder="1"/>
    <xf numFmtId="0" fontId="12" fillId="0" borderId="0" xfId="0" applyFont="1" applyFill="1" applyBorder="1" applyAlignment="1">
      <alignment horizontal="center" wrapText="1"/>
    </xf>
    <xf numFmtId="8" fontId="4" fillId="0" borderId="0" xfId="0" applyNumberFormat="1" applyFont="1" applyFill="1" applyBorder="1"/>
    <xf numFmtId="0" fontId="23" fillId="0" borderId="0" xfId="0" applyFont="1"/>
    <xf numFmtId="0" fontId="33" fillId="0" borderId="0" xfId="0" applyFont="1" applyAlignment="1">
      <alignment vertical="center"/>
    </xf>
    <xf numFmtId="0" fontId="23" fillId="0" borderId="0" xfId="0" applyFont="1" applyAlignment="1">
      <alignment vertical="center"/>
    </xf>
    <xf numFmtId="3" fontId="33" fillId="0" borderId="0" xfId="0" applyNumberFormat="1" applyFont="1" applyAlignment="1">
      <alignment vertical="center"/>
    </xf>
    <xf numFmtId="0" fontId="3" fillId="0" borderId="0" xfId="0" applyFont="1" applyFill="1" applyBorder="1" applyAlignment="1">
      <alignment horizontal="left"/>
    </xf>
    <xf numFmtId="44" fontId="3" fillId="0" borderId="0" xfId="2" applyFont="1" applyFill="1" applyBorder="1"/>
    <xf numFmtId="166" fontId="6" fillId="0" borderId="0" xfId="1" applyNumberFormat="1" applyFont="1" applyFill="1" applyBorder="1"/>
    <xf numFmtId="9" fontId="3" fillId="0" borderId="0" xfId="3" applyFont="1" applyFill="1" applyBorder="1"/>
    <xf numFmtId="0" fontId="6" fillId="0" borderId="0" xfId="0" applyNumberFormat="1" applyFont="1" applyFill="1" applyBorder="1"/>
    <xf numFmtId="44" fontId="27" fillId="0" borderId="0" xfId="2" applyNumberFormat="1" applyFont="1" applyFill="1" applyBorder="1"/>
    <xf numFmtId="44" fontId="3" fillId="0" borderId="0" xfId="2" applyNumberFormat="1" applyFont="1" applyFill="1" applyBorder="1"/>
    <xf numFmtId="0" fontId="6" fillId="0" borderId="0" xfId="0" applyFont="1" applyFill="1" applyBorder="1" applyAlignment="1">
      <alignment horizontal="left"/>
    </xf>
    <xf numFmtId="167" fontId="6" fillId="0" borderId="0" xfId="2" applyNumberFormat="1" applyFont="1" applyFill="1" applyBorder="1"/>
    <xf numFmtId="43" fontId="27" fillId="0" borderId="0" xfId="1" applyNumberFormat="1" applyFont="1"/>
    <xf numFmtId="43" fontId="22" fillId="0" borderId="0" xfId="1" applyNumberFormat="1" applyFont="1"/>
    <xf numFmtId="166" fontId="3" fillId="0" borderId="0" xfId="0" applyNumberFormat="1" applyFont="1" applyFill="1" applyBorder="1"/>
    <xf numFmtId="1" fontId="3" fillId="0" borderId="0" xfId="0" applyNumberFormat="1" applyFont="1" applyFill="1" applyBorder="1"/>
    <xf numFmtId="2" fontId="3" fillId="0" borderId="0" xfId="0" applyNumberFormat="1" applyFont="1" applyFill="1" applyBorder="1"/>
    <xf numFmtId="4" fontId="3" fillId="0" borderId="0" xfId="0" applyNumberFormat="1" applyFont="1" applyFill="1" applyBorder="1"/>
    <xf numFmtId="9" fontId="3" fillId="0" borderId="0" xfId="0" applyNumberFormat="1" applyFont="1" applyFill="1" applyBorder="1"/>
    <xf numFmtId="164" fontId="22" fillId="0" borderId="0" xfId="0" applyNumberFormat="1" applyFont="1"/>
    <xf numFmtId="0" fontId="9" fillId="4" borderId="0" xfId="0" applyFont="1" applyFill="1" applyBorder="1" applyAlignment="1"/>
    <xf numFmtId="166" fontId="4" fillId="0" borderId="6" xfId="1" applyNumberFormat="1" applyFont="1" applyBorder="1"/>
    <xf numFmtId="166" fontId="13" fillId="0" borderId="0" xfId="1" applyNumberFormat="1" applyFont="1"/>
    <xf numFmtId="167" fontId="15" fillId="0" borderId="0" xfId="2" applyNumberFormat="1" applyFont="1"/>
    <xf numFmtId="165" fontId="14" fillId="0" borderId="0" xfId="0" applyNumberFormat="1" applyFont="1" applyFill="1"/>
    <xf numFmtId="41" fontId="0" fillId="0" borderId="0" xfId="0" applyNumberFormat="1" applyBorder="1" applyAlignment="1"/>
    <xf numFmtId="41" fontId="0" fillId="0" borderId="0" xfId="0" applyNumberFormat="1"/>
    <xf numFmtId="41" fontId="4" fillId="0" borderId="0" xfId="0" applyNumberFormat="1" applyFont="1" applyFill="1" applyBorder="1"/>
    <xf numFmtId="41" fontId="4" fillId="0" borderId="9" xfId="0" applyNumberFormat="1" applyFont="1" applyBorder="1" applyAlignment="1">
      <alignment horizontal="center"/>
    </xf>
    <xf numFmtId="41" fontId="4" fillId="0" borderId="10" xfId="0" applyNumberFormat="1" applyFont="1" applyBorder="1" applyAlignment="1">
      <alignment horizontal="center"/>
    </xf>
    <xf numFmtId="41" fontId="4" fillId="0" borderId="11" xfId="0" applyNumberFormat="1" applyFont="1" applyBorder="1" applyAlignment="1">
      <alignment horizontal="center"/>
    </xf>
    <xf numFmtId="41" fontId="4" fillId="0" borderId="21" xfId="0" applyNumberFormat="1" applyFont="1" applyBorder="1" applyAlignment="1">
      <alignment horizontal="center"/>
    </xf>
    <xf numFmtId="41" fontId="4" fillId="0" borderId="0" xfId="0" applyNumberFormat="1" applyFont="1"/>
    <xf numFmtId="41" fontId="4" fillId="0" borderId="2" xfId="0" applyNumberFormat="1" applyFont="1" applyBorder="1" applyAlignment="1">
      <alignment horizontal="center"/>
    </xf>
    <xf numFmtId="41" fontId="4" fillId="0" borderId="0" xfId="2" applyNumberFormat="1" applyFont="1" applyBorder="1" applyAlignment="1">
      <alignment horizontal="center"/>
    </xf>
    <xf numFmtId="41" fontId="4" fillId="0" borderId="1" xfId="0" applyNumberFormat="1" applyFont="1" applyBorder="1" applyAlignment="1">
      <alignment horizontal="center"/>
    </xf>
    <xf numFmtId="41" fontId="4" fillId="0" borderId="0" xfId="0" applyNumberFormat="1" applyFont="1" applyBorder="1" applyAlignment="1">
      <alignment horizontal="center"/>
    </xf>
    <xf numFmtId="41" fontId="4" fillId="0" borderId="8" xfId="2" applyNumberFormat="1" applyFont="1" applyBorder="1" applyAlignment="1">
      <alignment horizontal="center"/>
    </xf>
    <xf numFmtId="41" fontId="4" fillId="0" borderId="1" xfId="2" applyNumberFormat="1" applyFont="1" applyBorder="1" applyAlignment="1">
      <alignment horizontal="center"/>
    </xf>
    <xf numFmtId="41" fontId="4" fillId="0" borderId="22" xfId="2" applyNumberFormat="1" applyFont="1" applyBorder="1" applyAlignment="1">
      <alignment horizontal="center"/>
    </xf>
    <xf numFmtId="41" fontId="7" fillId="0" borderId="22" xfId="2" applyNumberFormat="1" applyFont="1" applyBorder="1" applyAlignment="1">
      <alignment horizontal="center"/>
    </xf>
    <xf numFmtId="41" fontId="4" fillId="0" borderId="31" xfId="2" applyNumberFormat="1" applyFont="1" applyBorder="1" applyAlignment="1">
      <alignment horizontal="center"/>
    </xf>
    <xf numFmtId="41" fontId="7" fillId="0" borderId="0" xfId="2" applyNumberFormat="1" applyFont="1" applyBorder="1" applyAlignment="1">
      <alignment horizontal="center"/>
    </xf>
    <xf numFmtId="41" fontId="3" fillId="0" borderId="4" xfId="0" applyNumberFormat="1" applyFont="1" applyBorder="1" applyAlignment="1">
      <alignment horizontal="center"/>
    </xf>
    <xf numFmtId="41" fontId="3" fillId="0" borderId="5" xfId="0" applyNumberFormat="1" applyFont="1" applyBorder="1" applyAlignment="1">
      <alignment horizontal="center"/>
    </xf>
    <xf numFmtId="41" fontId="3" fillId="0" borderId="3" xfId="0" applyNumberFormat="1" applyFont="1" applyBorder="1" applyAlignment="1">
      <alignment horizontal="center"/>
    </xf>
    <xf numFmtId="41" fontId="4" fillId="0" borderId="4" xfId="0" applyNumberFormat="1" applyFont="1" applyBorder="1" applyAlignment="1">
      <alignment horizontal="center"/>
    </xf>
    <xf numFmtId="41" fontId="4" fillId="0" borderId="5" xfId="0" applyNumberFormat="1" applyFont="1" applyBorder="1" applyAlignment="1">
      <alignment horizontal="center"/>
    </xf>
    <xf numFmtId="41" fontId="4" fillId="0" borderId="3" xfId="0" applyNumberFormat="1" applyFont="1" applyBorder="1" applyAlignment="1">
      <alignment horizontal="center"/>
    </xf>
    <xf numFmtId="41" fontId="4" fillId="0" borderId="8" xfId="0" applyNumberFormat="1" applyFont="1" applyBorder="1" applyAlignment="1">
      <alignment horizontal="center"/>
    </xf>
    <xf numFmtId="41" fontId="3" fillId="0" borderId="0" xfId="0" applyNumberFormat="1" applyFont="1" applyBorder="1" applyAlignment="1">
      <alignment horizontal="center"/>
    </xf>
    <xf numFmtId="41" fontId="0" fillId="0" borderId="0" xfId="0" applyNumberFormat="1" applyBorder="1"/>
    <xf numFmtId="41" fontId="3" fillId="0" borderId="0" xfId="0" applyNumberFormat="1" applyFont="1" applyBorder="1"/>
    <xf numFmtId="41" fontId="7" fillId="0" borderId="0" xfId="0" applyNumberFormat="1" applyFont="1" applyFill="1" applyBorder="1" applyAlignment="1">
      <alignment horizontal="center" wrapText="1"/>
    </xf>
    <xf numFmtId="41" fontId="12" fillId="0" borderId="0" xfId="0" applyNumberFormat="1" applyFont="1" applyFill="1" applyBorder="1"/>
    <xf numFmtId="41" fontId="7" fillId="0" borderId="0" xfId="0" applyNumberFormat="1" applyFont="1" applyFill="1" applyBorder="1"/>
    <xf numFmtId="41" fontId="4" fillId="0" borderId="0" xfId="2" applyNumberFormat="1" applyFont="1" applyFill="1" applyBorder="1"/>
    <xf numFmtId="41" fontId="4" fillId="0" borderId="0" xfId="1" applyNumberFormat="1" applyFont="1" applyFill="1" applyBorder="1"/>
    <xf numFmtId="41" fontId="4" fillId="0" borderId="0" xfId="2" applyNumberFormat="1" applyFont="1" applyFill="1" applyBorder="1" applyAlignment="1">
      <alignment wrapText="1"/>
    </xf>
    <xf numFmtId="42" fontId="4" fillId="0" borderId="0" xfId="2" applyNumberFormat="1" applyFont="1" applyFill="1" applyBorder="1"/>
    <xf numFmtId="42" fontId="4" fillId="0" borderId="0" xfId="2" applyNumberFormat="1" applyFont="1" applyBorder="1" applyAlignment="1">
      <alignment horizontal="center"/>
    </xf>
    <xf numFmtId="42" fontId="7" fillId="0" borderId="22" xfId="2" applyNumberFormat="1" applyFont="1" applyBorder="1" applyAlignment="1">
      <alignment horizontal="center"/>
    </xf>
    <xf numFmtId="0" fontId="7" fillId="0" borderId="2" xfId="0" applyFont="1" applyBorder="1"/>
    <xf numFmtId="43" fontId="7" fillId="0" borderId="0" xfId="0" applyNumberFormat="1" applyFont="1" applyFill="1" applyBorder="1"/>
    <xf numFmtId="43" fontId="4" fillId="0" borderId="0" xfId="0" applyNumberFormat="1" applyFont="1" applyFill="1" applyBorder="1"/>
    <xf numFmtId="44" fontId="13" fillId="0" borderId="0" xfId="0" applyNumberFormat="1" applyFont="1" applyFill="1" applyBorder="1"/>
    <xf numFmtId="42" fontId="4" fillId="0" borderId="0" xfId="1" applyNumberFormat="1" applyFont="1" applyFill="1" applyBorder="1"/>
    <xf numFmtId="41" fontId="13" fillId="0" borderId="0" xfId="2" applyNumberFormat="1" applyFont="1" applyFill="1" applyBorder="1"/>
    <xf numFmtId="0" fontId="8" fillId="0" borderId="0" xfId="0" applyFont="1" applyFill="1" applyBorder="1"/>
    <xf numFmtId="0" fontId="33" fillId="0" borderId="0" xfId="0" applyFont="1" applyFill="1" applyAlignment="1">
      <alignment vertical="center"/>
    </xf>
    <xf numFmtId="0" fontId="0" fillId="0" borderId="0" xfId="0" applyFill="1" applyAlignment="1"/>
    <xf numFmtId="0" fontId="33" fillId="0" borderId="0" xfId="0" applyFont="1" applyAlignment="1">
      <alignment horizontal="left" vertical="center"/>
    </xf>
    <xf numFmtId="49" fontId="23" fillId="0" borderId="0" xfId="0" applyNumberFormat="1" applyFont="1" applyAlignment="1">
      <alignment horizontal="right"/>
    </xf>
    <xf numFmtId="0" fontId="2" fillId="0" borderId="0" xfId="0" applyFont="1" applyFill="1" applyBorder="1"/>
    <xf numFmtId="44" fontId="21" fillId="0" borderId="0" xfId="0" applyNumberFormat="1" applyFont="1"/>
    <xf numFmtId="43" fontId="21" fillId="0" borderId="0" xfId="0" applyNumberFormat="1" applyFont="1"/>
    <xf numFmtId="43" fontId="24" fillId="0" borderId="0" xfId="1" applyNumberFormat="1" applyFont="1"/>
    <xf numFmtId="43" fontId="21" fillId="0" borderId="0" xfId="1" applyNumberFormat="1" applyFont="1"/>
    <xf numFmtId="0" fontId="22" fillId="5" borderId="0" xfId="0" applyFont="1" applyFill="1" applyAlignment="1">
      <alignment horizontal="right"/>
    </xf>
    <xf numFmtId="165" fontId="13" fillId="4" borderId="0" xfId="0" applyNumberFormat="1" applyFont="1" applyFill="1"/>
    <xf numFmtId="166" fontId="13" fillId="4" borderId="0" xfId="1" applyNumberFormat="1" applyFont="1" applyFill="1"/>
    <xf numFmtId="167" fontId="4" fillId="4" borderId="0" xfId="2" applyNumberFormat="1" applyFont="1" applyFill="1"/>
    <xf numFmtId="167" fontId="7" fillId="0" borderId="0" xfId="2" applyNumberFormat="1" applyFont="1" applyBorder="1" applyAlignment="1">
      <alignment horizontal="center"/>
    </xf>
    <xf numFmtId="41" fontId="0" fillId="4" borderId="2" xfId="0" applyNumberFormat="1" applyFill="1" applyBorder="1"/>
    <xf numFmtId="41" fontId="4" fillId="4" borderId="0" xfId="0" applyNumberFormat="1" applyFont="1" applyFill="1" applyBorder="1"/>
    <xf numFmtId="41" fontId="7" fillId="4" borderId="0" xfId="0" applyNumberFormat="1" applyFont="1" applyFill="1" applyBorder="1" applyAlignment="1">
      <alignment horizontal="right"/>
    </xf>
    <xf numFmtId="41" fontId="0" fillId="4" borderId="0" xfId="0" applyNumberFormat="1" applyFill="1" applyBorder="1"/>
    <xf numFmtId="41" fontId="0" fillId="4" borderId="0" xfId="0" applyNumberFormat="1" applyFill="1"/>
    <xf numFmtId="41" fontId="7" fillId="4" borderId="0" xfId="0" applyNumberFormat="1" applyFont="1" applyFill="1" applyBorder="1" applyAlignment="1">
      <alignment horizontal="center"/>
    </xf>
    <xf numFmtId="41" fontId="7" fillId="4" borderId="0" xfId="0" applyNumberFormat="1" applyFont="1" applyFill="1" applyBorder="1" applyAlignment="1">
      <alignment wrapText="1"/>
    </xf>
    <xf numFmtId="41" fontId="7" fillId="4" borderId="0" xfId="0" applyNumberFormat="1" applyFont="1" applyFill="1" applyBorder="1"/>
    <xf numFmtId="42" fontId="4" fillId="4" borderId="0" xfId="0" applyNumberFormat="1" applyFont="1" applyFill="1" applyBorder="1"/>
    <xf numFmtId="41" fontId="4" fillId="4" borderId="0" xfId="1" applyNumberFormat="1" applyFont="1" applyFill="1" applyBorder="1"/>
    <xf numFmtId="42" fontId="13" fillId="4" borderId="0" xfId="0" applyNumberFormat="1" applyFont="1" applyFill="1" applyBorder="1"/>
    <xf numFmtId="41" fontId="13" fillId="4" borderId="0" xfId="0" applyNumberFormat="1" applyFont="1" applyFill="1" applyBorder="1"/>
    <xf numFmtId="41" fontId="4" fillId="4" borderId="8" xfId="2" applyNumberFormat="1" applyFont="1" applyFill="1" applyBorder="1"/>
    <xf numFmtId="42" fontId="7" fillId="4" borderId="0" xfId="0" applyNumberFormat="1" applyFont="1" applyFill="1" applyBorder="1"/>
    <xf numFmtId="41" fontId="4" fillId="4" borderId="0" xfId="0" applyNumberFormat="1" applyFont="1" applyFill="1"/>
    <xf numFmtId="41" fontId="19" fillId="4" borderId="0" xfId="0" applyNumberFormat="1" applyFont="1" applyFill="1" applyBorder="1"/>
    <xf numFmtId="41" fontId="18" fillId="4" borderId="0" xfId="1" applyNumberFormat="1" applyFont="1" applyFill="1" applyBorder="1"/>
    <xf numFmtId="42" fontId="4" fillId="4" borderId="0" xfId="0" applyNumberFormat="1" applyFont="1" applyFill="1"/>
    <xf numFmtId="41" fontId="4" fillId="4" borderId="0" xfId="0" quotePrefix="1" applyNumberFormat="1" applyFont="1" applyFill="1" applyBorder="1"/>
    <xf numFmtId="41" fontId="28" fillId="4" borderId="0" xfId="0" applyNumberFormat="1" applyFont="1" applyFill="1" applyBorder="1"/>
    <xf numFmtId="41" fontId="36" fillId="0" borderId="2" xfId="0" applyNumberFormat="1" applyFont="1" applyBorder="1"/>
    <xf numFmtId="44" fontId="4" fillId="0" borderId="0" xfId="2" applyNumberFormat="1" applyFont="1" applyFill="1" applyBorder="1"/>
    <xf numFmtId="41" fontId="37" fillId="0" borderId="0" xfId="0" applyNumberFormat="1" applyFont="1" applyFill="1" applyBorder="1" applyAlignment="1">
      <alignment horizontal="center" wrapText="1"/>
    </xf>
    <xf numFmtId="41" fontId="38" fillId="0" borderId="0" xfId="0" applyNumberFormat="1" applyFont="1" applyFill="1" applyBorder="1"/>
    <xf numFmtId="44" fontId="4" fillId="4" borderId="0" xfId="0" applyNumberFormat="1" applyFont="1" applyFill="1" applyBorder="1"/>
    <xf numFmtId="43" fontId="4" fillId="4" borderId="0" xfId="0" applyNumberFormat="1" applyFont="1" applyFill="1" applyBorder="1"/>
    <xf numFmtId="44" fontId="13" fillId="4" borderId="0" xfId="0" applyNumberFormat="1" applyFont="1" applyFill="1" applyBorder="1"/>
    <xf numFmtId="43" fontId="13" fillId="4" borderId="0" xfId="0" applyNumberFormat="1" applyFont="1" applyFill="1" applyBorder="1"/>
    <xf numFmtId="43" fontId="18" fillId="4" borderId="0" xfId="2" applyNumberFormat="1" applyFont="1" applyFill="1" applyBorder="1"/>
    <xf numFmtId="44" fontId="7" fillId="4" borderId="0" xfId="2" applyNumberFormat="1" applyFont="1" applyFill="1" applyBorder="1"/>
    <xf numFmtId="0" fontId="12" fillId="4" borderId="0" xfId="0" applyFont="1" applyFill="1" applyBorder="1" applyAlignment="1">
      <alignment horizontal="center"/>
    </xf>
    <xf numFmtId="0" fontId="7" fillId="4" borderId="0" xfId="0" applyFont="1" applyFill="1" applyBorder="1"/>
    <xf numFmtId="0" fontId="4" fillId="4" borderId="8" xfId="0" applyFont="1" applyFill="1" applyBorder="1" applyAlignment="1">
      <alignment horizontal="center"/>
    </xf>
    <xf numFmtId="41" fontId="4" fillId="4" borderId="8" xfId="2" applyNumberFormat="1" applyFont="1" applyFill="1" applyBorder="1" applyAlignment="1">
      <alignment horizontal="center"/>
    </xf>
    <xf numFmtId="42" fontId="4" fillId="4" borderId="22" xfId="2" applyNumberFormat="1" applyFont="1" applyFill="1" applyBorder="1" applyAlignment="1">
      <alignment horizontal="center"/>
    </xf>
    <xf numFmtId="41" fontId="4" fillId="4" borderId="0" xfId="2" applyNumberFormat="1" applyFont="1" applyFill="1" applyBorder="1" applyAlignment="1">
      <alignment horizontal="center"/>
    </xf>
    <xf numFmtId="42" fontId="4" fillId="4" borderId="0" xfId="2" applyNumberFormat="1" applyFont="1" applyFill="1" applyBorder="1" applyAlignment="1">
      <alignment horizontal="center"/>
    </xf>
    <xf numFmtId="0" fontId="4" fillId="4" borderId="0" xfId="0" applyFont="1" applyFill="1" applyBorder="1" applyAlignment="1">
      <alignment horizontal="left"/>
    </xf>
    <xf numFmtId="165" fontId="4" fillId="4" borderId="0" xfId="2" applyNumberFormat="1" applyFont="1" applyFill="1" applyBorder="1" applyAlignment="1">
      <alignment horizontal="left"/>
    </xf>
    <xf numFmtId="42" fontId="7" fillId="4" borderId="22" xfId="2" applyNumberFormat="1" applyFont="1" applyFill="1" applyBorder="1" applyAlignment="1">
      <alignment horizontal="center"/>
    </xf>
    <xf numFmtId="0" fontId="12" fillId="4" borderId="0" xfId="0" applyFont="1" applyFill="1" applyBorder="1" applyAlignment="1">
      <alignment horizontal="right" wrapText="1"/>
    </xf>
    <xf numFmtId="0" fontId="12" fillId="4" borderId="0" xfId="0" applyFont="1" applyFill="1" applyBorder="1" applyAlignment="1">
      <alignment horizontal="right"/>
    </xf>
    <xf numFmtId="0" fontId="33" fillId="4" borderId="0" xfId="0" applyFont="1" applyFill="1" applyAlignment="1">
      <alignment vertical="center"/>
    </xf>
    <xf numFmtId="3" fontId="33" fillId="4" borderId="0" xfId="0" applyNumberFormat="1" applyFont="1" applyFill="1" applyAlignment="1">
      <alignment vertical="center"/>
    </xf>
    <xf numFmtId="0" fontId="33" fillId="4" borderId="0" xfId="0" quotePrefix="1" applyFont="1" applyFill="1" applyAlignment="1">
      <alignment vertical="center"/>
    </xf>
    <xf numFmtId="0" fontId="7" fillId="4" borderId="0" xfId="0" applyFont="1" applyFill="1"/>
    <xf numFmtId="0" fontId="6" fillId="4" borderId="0" xfId="0" applyFont="1" applyFill="1" applyBorder="1"/>
    <xf numFmtId="0" fontId="3" fillId="4" borderId="0" xfId="0" applyFont="1" applyFill="1" applyBorder="1"/>
    <xf numFmtId="0" fontId="8" fillId="4" borderId="0" xfId="0" applyFont="1" applyFill="1"/>
    <xf numFmtId="0" fontId="8" fillId="4" borderId="0" xfId="0" applyFont="1" applyFill="1" applyAlignment="1">
      <alignment horizontal="right"/>
    </xf>
    <xf numFmtId="0" fontId="3" fillId="4" borderId="0" xfId="0" applyFont="1" applyFill="1" applyBorder="1" applyAlignment="1">
      <alignment horizontal="left"/>
    </xf>
    <xf numFmtId="166" fontId="3" fillId="4" borderId="0" xfId="1" applyNumberFormat="1" applyFont="1" applyFill="1" applyBorder="1"/>
    <xf numFmtId="44" fontId="3" fillId="4" borderId="0" xfId="2" applyFont="1" applyFill="1" applyBorder="1"/>
    <xf numFmtId="44" fontId="3" fillId="4" borderId="0" xfId="2" applyNumberFormat="1" applyFont="1" applyFill="1" applyBorder="1"/>
    <xf numFmtId="167" fontId="3" fillId="4" borderId="0" xfId="2" applyNumberFormat="1" applyFont="1" applyFill="1" applyBorder="1"/>
    <xf numFmtId="166" fontId="6" fillId="4" borderId="0" xfId="1" applyNumberFormat="1" applyFont="1" applyFill="1" applyBorder="1"/>
    <xf numFmtId="0" fontId="2" fillId="4" borderId="0" xfId="0" applyFont="1" applyFill="1" applyBorder="1"/>
    <xf numFmtId="9" fontId="3" fillId="4" borderId="0" xfId="3" applyFont="1" applyFill="1" applyBorder="1"/>
    <xf numFmtId="0" fontId="22" fillId="4" borderId="0" xfId="0" applyFont="1" applyFill="1"/>
    <xf numFmtId="164" fontId="30" fillId="4" borderId="0" xfId="0" applyNumberFormat="1" applyFont="1" applyFill="1" applyBorder="1"/>
    <xf numFmtId="43" fontId="3" fillId="0" borderId="0" xfId="1" applyFont="1" applyFill="1" applyBorder="1"/>
    <xf numFmtId="43" fontId="30" fillId="0" borderId="0" xfId="1" applyFont="1" applyFill="1" applyBorder="1"/>
    <xf numFmtId="44" fontId="22" fillId="0" borderId="0" xfId="2" applyFont="1"/>
    <xf numFmtId="43" fontId="3" fillId="4" borderId="0" xfId="2" applyNumberFormat="1" applyFont="1" applyFill="1" applyBorder="1"/>
    <xf numFmtId="0" fontId="6" fillId="4" borderId="0" xfId="0" applyNumberFormat="1" applyFont="1" applyFill="1" applyBorder="1"/>
    <xf numFmtId="43" fontId="27" fillId="4" borderId="0" xfId="2" applyNumberFormat="1" applyFont="1" applyFill="1" applyBorder="1"/>
    <xf numFmtId="0" fontId="6" fillId="4" borderId="0" xfId="0" applyFont="1" applyFill="1" applyBorder="1" applyAlignment="1">
      <alignment horizontal="left"/>
    </xf>
    <xf numFmtId="167" fontId="6" fillId="4" borderId="0" xfId="2" applyNumberFormat="1" applyFont="1" applyFill="1" applyBorder="1"/>
    <xf numFmtId="0" fontId="6" fillId="4" borderId="0" xfId="0" applyFont="1" applyFill="1"/>
    <xf numFmtId="166" fontId="31" fillId="4" borderId="0" xfId="1" applyNumberFormat="1" applyFont="1" applyFill="1" applyBorder="1"/>
    <xf numFmtId="166" fontId="34" fillId="4" borderId="0" xfId="1" applyNumberFormat="1" applyFont="1" applyFill="1" applyBorder="1"/>
    <xf numFmtId="44" fontId="27" fillId="4" borderId="0" xfId="1" applyNumberFormat="1" applyFont="1" applyFill="1"/>
    <xf numFmtId="43" fontId="22" fillId="4" borderId="0" xfId="1" applyNumberFormat="1" applyFont="1" applyFill="1"/>
    <xf numFmtId="43" fontId="27" fillId="4" borderId="0" xfId="1" applyNumberFormat="1" applyFont="1" applyFill="1"/>
    <xf numFmtId="43" fontId="35" fillId="4" borderId="0" xfId="1" applyNumberFormat="1" applyFont="1" applyFill="1"/>
    <xf numFmtId="166" fontId="3" fillId="4" borderId="0" xfId="0" applyNumberFormat="1" applyFont="1" applyFill="1" applyBorder="1"/>
    <xf numFmtId="1" fontId="3" fillId="4" borderId="0" xfId="0" applyNumberFormat="1" applyFont="1" applyFill="1" applyBorder="1"/>
    <xf numFmtId="164" fontId="3" fillId="4" borderId="0" xfId="0" applyNumberFormat="1" applyFont="1" applyFill="1" applyBorder="1"/>
    <xf numFmtId="2" fontId="3" fillId="4" borderId="0" xfId="0" applyNumberFormat="1" applyFont="1" applyFill="1" applyBorder="1"/>
    <xf numFmtId="4" fontId="3" fillId="4" borderId="0" xfId="0" applyNumberFormat="1" applyFont="1" applyFill="1" applyBorder="1"/>
    <xf numFmtId="9" fontId="3" fillId="4" borderId="0" xfId="0" applyNumberFormat="1" applyFont="1" applyFill="1" applyBorder="1"/>
    <xf numFmtId="4" fontId="30" fillId="4" borderId="0" xfId="0" applyNumberFormat="1" applyFont="1" applyFill="1" applyBorder="1"/>
    <xf numFmtId="164" fontId="22" fillId="4" borderId="0" xfId="0" applyNumberFormat="1" applyFont="1" applyFill="1"/>
    <xf numFmtId="44" fontId="21" fillId="4" borderId="0" xfId="0" applyNumberFormat="1" applyFont="1" applyFill="1"/>
    <xf numFmtId="43" fontId="21" fillId="4" borderId="0" xfId="0" applyNumberFormat="1" applyFont="1" applyFill="1"/>
    <xf numFmtId="43" fontId="24" fillId="4" borderId="0" xfId="1" applyNumberFormat="1" applyFont="1" applyFill="1"/>
    <xf numFmtId="43" fontId="21" fillId="4" borderId="0" xfId="1" applyNumberFormat="1" applyFont="1" applyFill="1"/>
    <xf numFmtId="44" fontId="6" fillId="4" borderId="0" xfId="0" applyNumberFormat="1" applyFont="1" applyFill="1"/>
    <xf numFmtId="0" fontId="40" fillId="4" borderId="0" xfId="0" applyFont="1" applyFill="1" applyAlignment="1">
      <alignment horizontal="right"/>
    </xf>
    <xf numFmtId="44" fontId="4" fillId="4" borderId="0" xfId="1" applyNumberFormat="1" applyFont="1" applyFill="1" applyBorder="1"/>
    <xf numFmtId="9" fontId="4" fillId="4" borderId="0" xfId="0" applyNumberFormat="1" applyFont="1" applyFill="1" applyBorder="1"/>
    <xf numFmtId="0" fontId="4" fillId="4" borderId="0" xfId="0" applyNumberFormat="1" applyFont="1" applyFill="1"/>
    <xf numFmtId="0" fontId="4" fillId="4" borderId="0" xfId="0" applyFont="1" applyFill="1" applyBorder="1"/>
    <xf numFmtId="0" fontId="4" fillId="4" borderId="2" xfId="0" applyFont="1" applyFill="1" applyBorder="1"/>
    <xf numFmtId="0" fontId="4" fillId="4" borderId="1" xfId="0" applyFont="1" applyFill="1" applyBorder="1"/>
    <xf numFmtId="0" fontId="7" fillId="4" borderId="1" xfId="0" applyFont="1" applyFill="1" applyBorder="1" applyAlignment="1">
      <alignment horizontal="center"/>
    </xf>
    <xf numFmtId="2" fontId="13" fillId="4" borderId="2" xfId="0" applyNumberFormat="1" applyFont="1" applyFill="1" applyBorder="1"/>
    <xf numFmtId="2" fontId="13" fillId="4" borderId="1" xfId="0" applyNumberFormat="1" applyFont="1" applyFill="1" applyBorder="1"/>
    <xf numFmtId="43" fontId="18" fillId="4" borderId="2" xfId="0" applyNumberFormat="1" applyFont="1" applyFill="1" applyBorder="1"/>
    <xf numFmtId="2" fontId="4" fillId="4" borderId="2" xfId="0" applyNumberFormat="1" applyFont="1" applyFill="1" applyBorder="1"/>
    <xf numFmtId="2" fontId="4" fillId="4" borderId="1" xfId="0" applyNumberFormat="1" applyFont="1" applyFill="1" applyBorder="1"/>
    <xf numFmtId="164" fontId="7" fillId="4" borderId="1" xfId="0" applyNumberFormat="1" applyFont="1" applyFill="1" applyBorder="1"/>
    <xf numFmtId="2" fontId="7" fillId="4" borderId="2" xfId="0" applyNumberFormat="1" applyFont="1" applyFill="1" applyBorder="1"/>
    <xf numFmtId="1" fontId="4" fillId="4" borderId="2" xfId="0" applyNumberFormat="1" applyFont="1" applyFill="1" applyBorder="1"/>
    <xf numFmtId="164" fontId="13" fillId="4" borderId="2" xfId="0" applyNumberFormat="1" applyFont="1" applyFill="1" applyBorder="1"/>
    <xf numFmtId="164" fontId="4" fillId="4" borderId="2" xfId="0" applyNumberFormat="1" applyFont="1" applyFill="1" applyBorder="1"/>
    <xf numFmtId="1" fontId="4" fillId="4" borderId="1" xfId="0" applyNumberFormat="1" applyFont="1" applyFill="1" applyBorder="1"/>
    <xf numFmtId="4" fontId="4" fillId="4" borderId="1" xfId="0" applyNumberFormat="1" applyFont="1" applyFill="1" applyBorder="1"/>
    <xf numFmtId="44" fontId="4" fillId="4" borderId="1" xfId="2" applyFont="1" applyFill="1" applyBorder="1"/>
    <xf numFmtId="9" fontId="13" fillId="4" borderId="1" xfId="0" applyNumberFormat="1" applyFont="1" applyFill="1" applyBorder="1"/>
    <xf numFmtId="4" fontId="13" fillId="4" borderId="1" xfId="0" applyNumberFormat="1" applyFont="1" applyFill="1" applyBorder="1"/>
    <xf numFmtId="0" fontId="4" fillId="4" borderId="4" xfId="0" applyFont="1" applyFill="1" applyBorder="1"/>
    <xf numFmtId="164" fontId="7" fillId="4" borderId="3" xfId="0" applyNumberFormat="1" applyFont="1" applyFill="1" applyBorder="1"/>
    <xf numFmtId="0" fontId="7" fillId="4" borderId="4" xfId="0" applyFont="1" applyFill="1" applyBorder="1"/>
    <xf numFmtId="0" fontId="7" fillId="4" borderId="0" xfId="0" applyFont="1" applyFill="1" applyBorder="1" applyAlignment="1">
      <alignment horizontal="left" indent="4"/>
    </xf>
    <xf numFmtId="4" fontId="4" fillId="4" borderId="0" xfId="0" applyNumberFormat="1" applyFont="1" applyFill="1" applyBorder="1"/>
    <xf numFmtId="44" fontId="4" fillId="4" borderId="0" xfId="2" applyNumberFormat="1" applyFont="1" applyFill="1" applyBorder="1"/>
    <xf numFmtId="44" fontId="4" fillId="4" borderId="5" xfId="2" applyNumberFormat="1" applyFont="1" applyFill="1" applyBorder="1"/>
    <xf numFmtId="166" fontId="4" fillId="4" borderId="0" xfId="1" applyNumberFormat="1" applyFont="1" applyFill="1" applyBorder="1"/>
    <xf numFmtId="44" fontId="4" fillId="4" borderId="0" xfId="2" applyFont="1" applyFill="1" applyBorder="1"/>
    <xf numFmtId="166" fontId="4" fillId="4" borderId="5" xfId="1" applyNumberFormat="1" applyFont="1" applyFill="1" applyBorder="1"/>
    <xf numFmtId="44" fontId="4" fillId="4" borderId="5" xfId="2" applyFont="1" applyFill="1" applyBorder="1"/>
    <xf numFmtId="44" fontId="18" fillId="4" borderId="2" xfId="0" applyNumberFormat="1" applyFont="1" applyFill="1" applyBorder="1"/>
    <xf numFmtId="0" fontId="13" fillId="4" borderId="1" xfId="0" applyFont="1" applyFill="1" applyBorder="1"/>
    <xf numFmtId="0" fontId="13" fillId="4" borderId="2" xfId="0" applyFont="1" applyFill="1" applyBorder="1"/>
    <xf numFmtId="42" fontId="4" fillId="4" borderId="0" xfId="2" applyNumberFormat="1" applyFont="1" applyFill="1"/>
    <xf numFmtId="42" fontId="4" fillId="4" borderId="0" xfId="0" applyNumberFormat="1" applyFont="1" applyFill="1" applyAlignment="1">
      <alignment horizontal="right"/>
    </xf>
    <xf numFmtId="0" fontId="4" fillId="4" borderId="0" xfId="0" quotePrefix="1" applyFont="1" applyFill="1"/>
    <xf numFmtId="41" fontId="4" fillId="4" borderId="0" xfId="1" applyNumberFormat="1" applyFont="1" applyFill="1" applyAlignment="1">
      <alignment horizontal="right"/>
    </xf>
    <xf numFmtId="41" fontId="13" fillId="4" borderId="0" xfId="1" applyNumberFormat="1" applyFont="1" applyFill="1" applyAlignment="1">
      <alignment horizontal="right"/>
    </xf>
    <xf numFmtId="41" fontId="4" fillId="4" borderId="8" xfId="1" applyNumberFormat="1" applyFont="1" applyFill="1" applyBorder="1" applyAlignment="1">
      <alignment horizontal="right"/>
    </xf>
    <xf numFmtId="42" fontId="4" fillId="4" borderId="0" xfId="0" applyNumberFormat="1" applyFont="1" applyFill="1" applyAlignment="1">
      <alignment horizontal="center"/>
    </xf>
    <xf numFmtId="41" fontId="4" fillId="4" borderId="0" xfId="0" applyNumberFormat="1" applyFont="1" applyFill="1" applyAlignment="1">
      <alignment horizontal="center"/>
    </xf>
    <xf numFmtId="41" fontId="4" fillId="4" borderId="8" xfId="0" applyNumberFormat="1" applyFont="1" applyFill="1" applyBorder="1" applyAlignment="1">
      <alignment horizontal="center"/>
    </xf>
    <xf numFmtId="42" fontId="4" fillId="4" borderId="0" xfId="2" applyNumberFormat="1" applyFont="1" applyFill="1" applyAlignment="1">
      <alignment horizontal="right"/>
    </xf>
    <xf numFmtId="41" fontId="4" fillId="4" borderId="8" xfId="1" applyNumberFormat="1" applyFont="1" applyFill="1" applyBorder="1" applyAlignment="1"/>
    <xf numFmtId="42" fontId="4" fillId="4" borderId="22" xfId="2" applyNumberFormat="1" applyFont="1" applyFill="1" applyBorder="1" applyAlignment="1">
      <alignment horizontal="right"/>
    </xf>
    <xf numFmtId="42" fontId="4" fillId="4" borderId="0" xfId="2" applyNumberFormat="1" applyFont="1" applyFill="1" applyAlignment="1">
      <alignment horizontal="right" vertical="top"/>
    </xf>
    <xf numFmtId="41" fontId="4" fillId="4" borderId="0" xfId="1" applyNumberFormat="1" applyFont="1" applyFill="1" applyAlignment="1">
      <alignment horizontal="right" vertical="top"/>
    </xf>
    <xf numFmtId="0" fontId="19" fillId="4" borderId="0" xfId="0" applyFont="1" applyFill="1"/>
    <xf numFmtId="166" fontId="4" fillId="4" borderId="0" xfId="1" applyNumberFormat="1" applyFont="1" applyFill="1"/>
    <xf numFmtId="166" fontId="4" fillId="4" borderId="6" xfId="1" applyNumberFormat="1" applyFont="1" applyFill="1" applyBorder="1"/>
    <xf numFmtId="165" fontId="4" fillId="4" borderId="0" xfId="0" applyNumberFormat="1" applyFont="1" applyFill="1" applyAlignment="1">
      <alignment horizontal="center"/>
    </xf>
    <xf numFmtId="164" fontId="4" fillId="4" borderId="13" xfId="0" applyNumberFormat="1" applyFont="1" applyFill="1" applyBorder="1" applyAlignment="1">
      <alignment horizontal="right"/>
    </xf>
    <xf numFmtId="0" fontId="2" fillId="0" borderId="0" xfId="0" quotePrefix="1" applyFont="1"/>
    <xf numFmtId="166" fontId="30" fillId="0" borderId="0" xfId="1" applyNumberFormat="1" applyFont="1"/>
    <xf numFmtId="0" fontId="0" fillId="0" borderId="0" xfId="0" quotePrefix="1"/>
    <xf numFmtId="167" fontId="3" fillId="0" borderId="0" xfId="0" applyNumberFormat="1" applyFont="1" applyBorder="1"/>
    <xf numFmtId="0" fontId="41" fillId="0" borderId="0" xfId="0" applyFont="1"/>
    <xf numFmtId="0" fontId="42" fillId="0" borderId="0" xfId="0" applyFont="1"/>
    <xf numFmtId="166" fontId="42" fillId="0" borderId="0" xfId="0" applyNumberFormat="1" applyFont="1"/>
    <xf numFmtId="167" fontId="3" fillId="0" borderId="0" xfId="2" applyNumberFormat="1" applyFont="1" applyBorder="1"/>
    <xf numFmtId="166" fontId="43" fillId="0" borderId="0" xfId="0" applyNumberFormat="1" applyFont="1"/>
    <xf numFmtId="167" fontId="42" fillId="0" borderId="0" xfId="2" applyNumberFormat="1" applyFont="1"/>
    <xf numFmtId="0" fontId="3" fillId="0" borderId="0" xfId="0" applyFont="1" applyAlignment="1">
      <alignment horizontal="center"/>
    </xf>
    <xf numFmtId="0" fontId="0" fillId="0" borderId="0" xfId="0" applyAlignment="1">
      <alignment horizontal="center"/>
    </xf>
    <xf numFmtId="0" fontId="21" fillId="0" borderId="0" xfId="0" quotePrefix="1" applyFont="1"/>
    <xf numFmtId="168" fontId="4" fillId="0" borderId="0" xfId="0" applyNumberFormat="1" applyFont="1"/>
    <xf numFmtId="167" fontId="3" fillId="6" borderId="0" xfId="2" applyNumberFormat="1" applyFont="1" applyFill="1"/>
    <xf numFmtId="0" fontId="3" fillId="6" borderId="0" xfId="0" applyFont="1" applyFill="1"/>
    <xf numFmtId="166" fontId="3" fillId="6" borderId="0" xfId="1" applyNumberFormat="1" applyFont="1" applyFill="1"/>
    <xf numFmtId="0" fontId="3" fillId="6" borderId="0" xfId="0" quotePrefix="1" applyFont="1" applyFill="1"/>
    <xf numFmtId="0" fontId="0" fillId="6" borderId="0" xfId="0" applyFill="1"/>
    <xf numFmtId="5" fontId="1" fillId="0" borderId="0" xfId="2" applyNumberFormat="1" applyFont="1"/>
    <xf numFmtId="5" fontId="30" fillId="0" borderId="0" xfId="0" applyNumberFormat="1" applyFont="1"/>
    <xf numFmtId="0" fontId="46" fillId="0" borderId="0" xfId="0" applyFont="1"/>
    <xf numFmtId="0" fontId="47" fillId="0" borderId="0" xfId="0" applyFont="1"/>
    <xf numFmtId="166" fontId="47" fillId="0" borderId="0" xfId="0" applyNumberFormat="1" applyFont="1"/>
    <xf numFmtId="166" fontId="3" fillId="0" borderId="0" xfId="1" applyNumberFormat="1" applyFont="1" applyBorder="1"/>
    <xf numFmtId="166" fontId="48" fillId="0" borderId="0" xfId="0" applyNumberFormat="1" applyFont="1"/>
    <xf numFmtId="166" fontId="3" fillId="0" borderId="0" xfId="0" applyNumberFormat="1" applyFont="1" applyBorder="1"/>
    <xf numFmtId="0" fontId="4" fillId="0" borderId="2" xfId="0" applyFont="1" applyBorder="1" applyAlignment="1">
      <alignment horizontal="center"/>
    </xf>
    <xf numFmtId="164" fontId="4" fillId="0" borderId="0" xfId="0" applyNumberFormat="1" applyFont="1" applyFill="1" applyBorder="1" applyAlignment="1">
      <alignment horizontal="right"/>
    </xf>
    <xf numFmtId="41" fontId="4" fillId="4" borderId="8" xfId="0" applyNumberFormat="1" applyFont="1" applyFill="1" applyBorder="1"/>
    <xf numFmtId="0" fontId="4" fillId="0" borderId="0" xfId="0" applyFont="1" applyAlignment="1">
      <alignment wrapText="1"/>
    </xf>
    <xf numFmtId="0" fontId="7" fillId="0" borderId="0" xfId="0" applyFont="1" applyAlignment="1">
      <alignment vertical="center"/>
    </xf>
    <xf numFmtId="0" fontId="7" fillId="0" borderId="0" xfId="0" applyFont="1" applyAlignment="1">
      <alignment horizontal="justify" vertical="center" wrapText="1"/>
    </xf>
    <xf numFmtId="0" fontId="25" fillId="0" borderId="0" xfId="0" applyFont="1" applyAlignment="1">
      <alignment horizontal="left" vertical="center" indent="5"/>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3" xfId="0" applyFont="1" applyBorder="1" applyAlignment="1">
      <alignment horizontal="right" vertical="center" wrapText="1"/>
    </xf>
    <xf numFmtId="3" fontId="4" fillId="0" borderId="3" xfId="0" applyNumberFormat="1" applyFont="1" applyBorder="1" applyAlignment="1">
      <alignment horizontal="right" vertical="center" wrapText="1"/>
    </xf>
    <xf numFmtId="0" fontId="4" fillId="0" borderId="0" xfId="0" applyFont="1" applyAlignment="1">
      <alignment vertical="center"/>
    </xf>
    <xf numFmtId="167" fontId="7" fillId="0" borderId="0" xfId="0" applyNumberFormat="1" applyFont="1"/>
    <xf numFmtId="44" fontId="7" fillId="0" borderId="0" xfId="2" applyFont="1"/>
    <xf numFmtId="166" fontId="7" fillId="0" borderId="0" xfId="1" applyNumberFormat="1" applyFont="1"/>
    <xf numFmtId="0" fontId="4" fillId="0" borderId="0" xfId="0" applyFont="1" applyAlignment="1">
      <alignment horizontal="justify" vertical="center"/>
    </xf>
    <xf numFmtId="0" fontId="4" fillId="0" borderId="0" xfId="0" applyFont="1" applyAlignment="1">
      <alignment vertical="center" wrapText="1"/>
    </xf>
    <xf numFmtId="0" fontId="4" fillId="0" borderId="2" xfId="0" applyFont="1" applyBorder="1" applyAlignment="1">
      <alignment horizontal="left"/>
    </xf>
    <xf numFmtId="0" fontId="4" fillId="0" borderId="0" xfId="0" applyFont="1" applyBorder="1" applyAlignment="1">
      <alignment horizontal="center"/>
    </xf>
    <xf numFmtId="0" fontId="13" fillId="0" borderId="0" xfId="0" applyFont="1" applyAlignment="1">
      <alignment vertical="center"/>
    </xf>
    <xf numFmtId="0" fontId="4" fillId="0" borderId="0" xfId="0" applyFont="1" applyAlignment="1">
      <alignment horizontal="left" vertical="center"/>
    </xf>
    <xf numFmtId="41" fontId="4" fillId="0" borderId="0" xfId="2" applyNumberFormat="1" applyFont="1" applyBorder="1" applyAlignment="1"/>
    <xf numFmtId="41" fontId="4" fillId="0" borderId="0" xfId="0" applyNumberFormat="1" applyFont="1" applyBorder="1" applyAlignment="1"/>
    <xf numFmtId="164" fontId="4" fillId="4" borderId="0" xfId="0" quotePrefix="1" applyNumberFormat="1" applyFont="1" applyFill="1" applyBorder="1" applyAlignment="1">
      <alignment horizontal="right"/>
    </xf>
    <xf numFmtId="0" fontId="4" fillId="0" borderId="9" xfId="0" applyFont="1" applyFill="1" applyBorder="1" applyAlignment="1">
      <alignment horizontal="center"/>
    </xf>
    <xf numFmtId="0" fontId="4" fillId="0" borderId="10" xfId="0" applyFont="1" applyFill="1" applyBorder="1" applyAlignment="1">
      <alignment horizontal="center"/>
    </xf>
    <xf numFmtId="0" fontId="4" fillId="0" borderId="11" xfId="0" applyFont="1" applyFill="1" applyBorder="1" applyAlignment="1">
      <alignment horizontal="center"/>
    </xf>
    <xf numFmtId="9" fontId="13" fillId="0" borderId="0" xfId="3" applyFont="1" applyAlignment="1">
      <alignment horizontal="left"/>
    </xf>
    <xf numFmtId="0" fontId="4" fillId="0" borderId="0" xfId="0" applyFont="1" applyAlignment="1">
      <alignment horizontal="center" wrapText="1"/>
    </xf>
    <xf numFmtId="0" fontId="4" fillId="0" borderId="2" xfId="0" applyFont="1" applyBorder="1" applyAlignment="1">
      <alignment horizontal="left"/>
    </xf>
    <xf numFmtId="0" fontId="4" fillId="0" borderId="0" xfId="0" applyFont="1" applyBorder="1" applyAlignment="1">
      <alignment horizontal="left" wrapText="1"/>
    </xf>
    <xf numFmtId="0" fontId="4" fillId="0" borderId="0" xfId="0" applyFont="1" applyAlignment="1">
      <alignment horizontal="center"/>
    </xf>
    <xf numFmtId="0" fontId="51" fillId="0" borderId="0" xfId="0" applyFont="1"/>
    <xf numFmtId="0" fontId="52" fillId="0" borderId="0" xfId="0" applyFont="1"/>
    <xf numFmtId="0" fontId="0" fillId="7" borderId="0" xfId="0" applyFill="1"/>
    <xf numFmtId="0" fontId="55" fillId="0" borderId="0" xfId="0" applyFont="1"/>
    <xf numFmtId="0" fontId="56" fillId="0" borderId="0" xfId="0" applyFont="1"/>
    <xf numFmtId="0" fontId="4" fillId="0" borderId="0" xfId="0" applyFont="1" applyAlignment="1">
      <alignment wrapText="1"/>
    </xf>
    <xf numFmtId="0" fontId="4" fillId="0" borderId="0" xfId="0" applyFont="1" applyBorder="1" applyAlignment="1">
      <alignment horizontal="left"/>
    </xf>
    <xf numFmtId="0" fontId="4" fillId="0" borderId="0" xfId="0" applyFont="1" applyBorder="1" applyAlignment="1">
      <alignment horizontal="center"/>
    </xf>
    <xf numFmtId="0" fontId="13" fillId="0" borderId="0" xfId="0" applyFont="1" applyBorder="1" applyAlignment="1">
      <alignment horizontal="center"/>
    </xf>
    <xf numFmtId="0" fontId="4" fillId="7" borderId="23" xfId="0" applyFont="1" applyFill="1" applyBorder="1"/>
    <xf numFmtId="165" fontId="4" fillId="0" borderId="0" xfId="0" applyNumberFormat="1" applyFont="1" applyFill="1" applyBorder="1"/>
    <xf numFmtId="165" fontId="4" fillId="2" borderId="28" xfId="0" applyNumberFormat="1" applyFont="1" applyFill="1" applyBorder="1"/>
    <xf numFmtId="165" fontId="4" fillId="2" borderId="38" xfId="0" applyNumberFormat="1" applyFont="1" applyFill="1" applyBorder="1"/>
    <xf numFmtId="165" fontId="4" fillId="2" borderId="29" xfId="0" applyNumberFormat="1" applyFont="1" applyFill="1" applyBorder="1"/>
    <xf numFmtId="0" fontId="4" fillId="7" borderId="24" xfId="0" applyFont="1" applyFill="1" applyBorder="1"/>
    <xf numFmtId="0" fontId="10" fillId="7" borderId="25" xfId="0" applyFont="1" applyFill="1" applyBorder="1"/>
    <xf numFmtId="165" fontId="16" fillId="7" borderId="23" xfId="0" applyNumberFormat="1" applyFont="1" applyFill="1" applyBorder="1"/>
    <xf numFmtId="0" fontId="7" fillId="7" borderId="24" xfId="0" applyFont="1" applyFill="1" applyBorder="1"/>
    <xf numFmtId="0" fontId="4" fillId="0" borderId="29" xfId="0" applyFont="1" applyFill="1" applyBorder="1" applyAlignment="1">
      <alignment vertical="center" wrapText="1"/>
    </xf>
    <xf numFmtId="3" fontId="4" fillId="0" borderId="3" xfId="0" applyNumberFormat="1" applyFont="1" applyFill="1" applyBorder="1" applyAlignment="1">
      <alignment horizontal="right" vertical="center" wrapText="1"/>
    </xf>
    <xf numFmtId="0" fontId="4" fillId="0" borderId="3" xfId="0" applyFont="1" applyFill="1" applyBorder="1" applyAlignment="1">
      <alignment horizontal="right" vertical="center" wrapText="1"/>
    </xf>
    <xf numFmtId="0" fontId="33" fillId="0" borderId="13" xfId="0" applyFont="1" applyBorder="1" applyAlignment="1">
      <alignment vertical="center" wrapText="1"/>
    </xf>
    <xf numFmtId="6" fontId="33" fillId="0" borderId="13" xfId="0" applyNumberFormat="1" applyFont="1" applyBorder="1" applyAlignment="1">
      <alignment horizontal="right" vertical="center" wrapText="1"/>
    </xf>
    <xf numFmtId="0" fontId="33" fillId="0" borderId="13" xfId="0" applyFont="1" applyBorder="1" applyAlignment="1">
      <alignment horizontal="right" vertical="center" wrapText="1"/>
    </xf>
    <xf numFmtId="42" fontId="33" fillId="4" borderId="13" xfId="0" applyNumberFormat="1" applyFont="1" applyFill="1" applyBorder="1"/>
    <xf numFmtId="3" fontId="33" fillId="0" borderId="13" xfId="0" applyNumberFormat="1" applyFont="1" applyBorder="1" applyAlignment="1">
      <alignment horizontal="right" vertical="center" wrapText="1"/>
    </xf>
    <xf numFmtId="42" fontId="33" fillId="4" borderId="13" xfId="1" applyNumberFormat="1" applyFont="1" applyFill="1" applyBorder="1"/>
    <xf numFmtId="0" fontId="33" fillId="0" borderId="0" xfId="0" applyFont="1"/>
    <xf numFmtId="0" fontId="33" fillId="0" borderId="0" xfId="0" applyFont="1" applyFill="1" applyBorder="1" applyAlignment="1">
      <alignment vertical="center"/>
    </xf>
    <xf numFmtId="0" fontId="33" fillId="0" borderId="0" xfId="0" applyFont="1" applyAlignment="1"/>
    <xf numFmtId="167" fontId="33" fillId="0" borderId="0" xfId="2" applyNumberFormat="1" applyFont="1" applyAlignment="1"/>
    <xf numFmtId="0" fontId="33" fillId="0" borderId="0" xfId="0" quotePrefix="1" applyFont="1" applyAlignment="1"/>
    <xf numFmtId="166" fontId="57" fillId="0" borderId="0" xfId="1" applyNumberFormat="1" applyFont="1" applyAlignment="1"/>
    <xf numFmtId="167" fontId="23" fillId="0" borderId="0" xfId="2" applyNumberFormat="1" applyFont="1" applyAlignment="1"/>
    <xf numFmtId="167" fontId="33" fillId="0" borderId="0" xfId="2" applyNumberFormat="1" applyFont="1" applyAlignment="1">
      <alignment horizontal="right"/>
    </xf>
    <xf numFmtId="166" fontId="33" fillId="0" borderId="0" xfId="1" applyNumberFormat="1" applyFont="1" applyAlignment="1">
      <alignment horizontal="right"/>
    </xf>
    <xf numFmtId="44" fontId="33" fillId="0" borderId="0" xfId="2" applyFont="1" applyAlignment="1">
      <alignment horizontal="right"/>
    </xf>
    <xf numFmtId="0" fontId="3" fillId="0" borderId="0" xfId="0" applyFont="1" applyFill="1"/>
    <xf numFmtId="167" fontId="4" fillId="7" borderId="25" xfId="0" applyNumberFormat="1" applyFont="1" applyFill="1" applyBorder="1"/>
    <xf numFmtId="41" fontId="7" fillId="4" borderId="0" xfId="0" applyNumberFormat="1" applyFont="1" applyFill="1" applyBorder="1" applyAlignment="1"/>
    <xf numFmtId="41" fontId="7" fillId="0" borderId="0" xfId="0" applyNumberFormat="1" applyFont="1" applyFill="1" applyBorder="1" applyAlignment="1"/>
    <xf numFmtId="42" fontId="59" fillId="7" borderId="23" xfId="0" applyNumberFormat="1" applyFont="1" applyFill="1" applyBorder="1"/>
    <xf numFmtId="41" fontId="60" fillId="7" borderId="24" xfId="0" applyNumberFormat="1" applyFont="1" applyFill="1" applyBorder="1"/>
    <xf numFmtId="41" fontId="59" fillId="7" borderId="25" xfId="0" applyNumberFormat="1" applyFont="1" applyFill="1" applyBorder="1"/>
    <xf numFmtId="42" fontId="7" fillId="7" borderId="28" xfId="0" applyNumberFormat="1" applyFont="1" applyFill="1" applyBorder="1"/>
    <xf numFmtId="41" fontId="2" fillId="7" borderId="9" xfId="0" applyNumberFormat="1" applyFont="1" applyFill="1" applyBorder="1" applyAlignment="1">
      <alignment horizontal="center"/>
    </xf>
    <xf numFmtId="41" fontId="2" fillId="7" borderId="10" xfId="0" applyNumberFormat="1" applyFont="1" applyFill="1" applyBorder="1" applyAlignment="1">
      <alignment horizontal="center"/>
    </xf>
    <xf numFmtId="41" fontId="2" fillId="7" borderId="11" xfId="0" applyNumberFormat="1" applyFont="1" applyFill="1" applyBorder="1" applyAlignment="1">
      <alignment horizontal="center"/>
    </xf>
    <xf numFmtId="41" fontId="4" fillId="0" borderId="2" xfId="0" applyNumberFormat="1" applyFont="1" applyBorder="1" applyAlignment="1">
      <alignment horizontal="left"/>
    </xf>
    <xf numFmtId="41" fontId="7" fillId="0" borderId="2" xfId="0" applyNumberFormat="1" applyFont="1" applyBorder="1" applyAlignment="1">
      <alignment horizontal="left"/>
    </xf>
    <xf numFmtId="41" fontId="4" fillId="0" borderId="10" xfId="0" applyNumberFormat="1" applyFont="1" applyBorder="1" applyAlignment="1">
      <alignment wrapText="1"/>
    </xf>
    <xf numFmtId="41" fontId="4" fillId="0" borderId="0" xfId="0" applyNumberFormat="1" applyFont="1" applyBorder="1"/>
    <xf numFmtId="41" fontId="4" fillId="0" borderId="2" xfId="0" applyNumberFormat="1" applyFont="1" applyBorder="1" applyAlignment="1"/>
    <xf numFmtId="0" fontId="7" fillId="0" borderId="2" xfId="0" applyFont="1" applyBorder="1" applyAlignment="1">
      <alignment horizontal="left"/>
    </xf>
    <xf numFmtId="0" fontId="4" fillId="0" borderId="0" xfId="0" applyFont="1" applyBorder="1" applyAlignment="1">
      <alignment wrapText="1"/>
    </xf>
    <xf numFmtId="0" fontId="4" fillId="0" borderId="2" xfId="0" applyFont="1" applyBorder="1" applyAlignment="1"/>
    <xf numFmtId="44" fontId="7" fillId="7" borderId="28" xfId="0" applyNumberFormat="1" applyFont="1" applyFill="1" applyBorder="1"/>
    <xf numFmtId="0" fontId="7" fillId="7" borderId="23" xfId="0" applyFont="1" applyFill="1" applyBorder="1"/>
    <xf numFmtId="0" fontId="0" fillId="7" borderId="24" xfId="0" applyFill="1" applyBorder="1"/>
    <xf numFmtId="167" fontId="4" fillId="7" borderId="24" xfId="2" applyNumberFormat="1" applyFont="1" applyFill="1" applyBorder="1"/>
    <xf numFmtId="0" fontId="3" fillId="7" borderId="25" xfId="0" applyFont="1" applyFill="1" applyBorder="1"/>
    <xf numFmtId="0" fontId="13" fillId="0" borderId="0" xfId="0" applyFont="1" applyBorder="1"/>
    <xf numFmtId="44" fontId="4" fillId="0" borderId="1" xfId="0" applyNumberFormat="1" applyFont="1" applyFill="1" applyBorder="1" applyAlignment="1">
      <alignment horizontal="center"/>
    </xf>
    <xf numFmtId="0" fontId="7" fillId="7" borderId="23" xfId="0" applyFont="1" applyFill="1" applyBorder="1" applyAlignment="1">
      <alignment horizontal="center" wrapText="1"/>
    </xf>
    <xf numFmtId="0" fontId="7" fillId="7" borderId="24" xfId="0" applyFont="1" applyFill="1" applyBorder="1" applyAlignment="1">
      <alignment horizontal="center" wrapText="1"/>
    </xf>
    <xf numFmtId="0" fontId="7" fillId="7" borderId="24" xfId="0" applyFont="1" applyFill="1" applyBorder="1" applyAlignment="1">
      <alignment wrapText="1"/>
    </xf>
    <xf numFmtId="0" fontId="7" fillId="7" borderId="24" xfId="0" applyFont="1" applyFill="1" applyBorder="1" applyAlignment="1">
      <alignment horizontal="right" wrapText="1"/>
    </xf>
    <xf numFmtId="0" fontId="7" fillId="7" borderId="25" xfId="0" applyFont="1" applyFill="1" applyBorder="1" applyAlignment="1">
      <alignment horizontal="right" wrapText="1"/>
    </xf>
    <xf numFmtId="9" fontId="4" fillId="7" borderId="28" xfId="0" applyNumberFormat="1" applyFont="1" applyFill="1" applyBorder="1"/>
    <xf numFmtId="167" fontId="4" fillId="7" borderId="28" xfId="2" applyNumberFormat="1" applyFont="1" applyFill="1" applyBorder="1"/>
    <xf numFmtId="0" fontId="4" fillId="7" borderId="25" xfId="0" applyFont="1" applyFill="1" applyBorder="1"/>
    <xf numFmtId="164" fontId="4" fillId="7" borderId="28" xfId="0" applyNumberFormat="1" applyFont="1" applyFill="1" applyBorder="1"/>
    <xf numFmtId="166" fontId="4" fillId="0" borderId="0" xfId="1" applyNumberFormat="1" applyFont="1" applyBorder="1"/>
    <xf numFmtId="165" fontId="4" fillId="0" borderId="0" xfId="2" applyNumberFormat="1" applyFont="1" applyFill="1" applyBorder="1" applyAlignment="1">
      <alignment horizontal="center"/>
    </xf>
    <xf numFmtId="10" fontId="4" fillId="0" borderId="0" xfId="3" applyNumberFormat="1" applyFont="1" applyFill="1" applyBorder="1" applyAlignment="1">
      <alignment horizontal="center"/>
    </xf>
    <xf numFmtId="0" fontId="13" fillId="0" borderId="0" xfId="0" applyFont="1" applyFill="1" applyBorder="1" applyAlignment="1">
      <alignment horizontal="center"/>
    </xf>
    <xf numFmtId="167" fontId="4" fillId="0" borderId="0" xfId="2" applyNumberFormat="1" applyFont="1" applyFill="1" applyBorder="1" applyAlignment="1">
      <alignment horizontal="right"/>
    </xf>
    <xf numFmtId="166" fontId="4" fillId="0" borderId="0" xfId="1" applyNumberFormat="1" applyFont="1" applyFill="1" applyBorder="1" applyAlignment="1">
      <alignment horizontal="right"/>
    </xf>
    <xf numFmtId="165" fontId="4" fillId="0" borderId="0" xfId="0" applyNumberFormat="1" applyFont="1" applyFill="1" applyBorder="1" applyAlignment="1">
      <alignment horizontal="right"/>
    </xf>
    <xf numFmtId="165" fontId="4" fillId="0" borderId="0" xfId="0" applyNumberFormat="1" applyFont="1" applyBorder="1" applyAlignment="1">
      <alignment horizontal="left"/>
    </xf>
    <xf numFmtId="0" fontId="7" fillId="0" borderId="0" xfId="0" applyFont="1" applyFill="1" applyBorder="1" applyAlignment="1">
      <alignment horizontal="left"/>
    </xf>
    <xf numFmtId="0" fontId="4" fillId="9" borderId="11" xfId="0" applyFont="1" applyFill="1" applyBorder="1"/>
    <xf numFmtId="0" fontId="7" fillId="9" borderId="2" xfId="0" applyFont="1" applyFill="1" applyBorder="1" applyAlignment="1">
      <alignment vertical="center"/>
    </xf>
    <xf numFmtId="0" fontId="4" fillId="9" borderId="0" xfId="0" applyFont="1" applyFill="1" applyBorder="1"/>
    <xf numFmtId="0" fontId="4" fillId="9" borderId="1" xfId="0" applyFont="1" applyFill="1" applyBorder="1"/>
    <xf numFmtId="167" fontId="7" fillId="9" borderId="1" xfId="2" applyNumberFormat="1" applyFont="1" applyFill="1" applyBorder="1"/>
    <xf numFmtId="0" fontId="4" fillId="9" borderId="2" xfId="0" applyFont="1" applyFill="1" applyBorder="1" applyAlignment="1">
      <alignment vertical="center"/>
    </xf>
    <xf numFmtId="0" fontId="7" fillId="9" borderId="4" xfId="0" applyFont="1" applyFill="1" applyBorder="1" applyAlignment="1">
      <alignment vertical="center"/>
    </xf>
    <xf numFmtId="0" fontId="4" fillId="9" borderId="5" xfId="0" applyFont="1" applyFill="1" applyBorder="1"/>
    <xf numFmtId="0" fontId="4" fillId="9" borderId="3" xfId="0" applyFont="1" applyFill="1" applyBorder="1"/>
    <xf numFmtId="0" fontId="4" fillId="0" borderId="0" xfId="0" applyFont="1" applyAlignment="1">
      <alignment wrapText="1"/>
    </xf>
    <xf numFmtId="0" fontId="4" fillId="0" borderId="0" xfId="0" applyFont="1" applyBorder="1" applyAlignment="1">
      <alignment horizontal="left"/>
    </xf>
    <xf numFmtId="0" fontId="4" fillId="0" borderId="0" xfId="0" applyFont="1" applyFill="1" applyBorder="1" applyAlignment="1">
      <alignment horizontal="left"/>
    </xf>
    <xf numFmtId="0" fontId="26" fillId="4" borderId="0" xfId="0" applyFont="1" applyFill="1" applyBorder="1" applyAlignment="1">
      <alignment horizontal="right"/>
    </xf>
    <xf numFmtId="0" fontId="39" fillId="4" borderId="0" xfId="0" applyFont="1" applyFill="1" applyAlignment="1">
      <alignment horizontal="right"/>
    </xf>
    <xf numFmtId="44" fontId="26" fillId="4" borderId="0" xfId="2" applyFont="1" applyFill="1" applyBorder="1" applyAlignment="1">
      <alignment horizontal="right"/>
    </xf>
    <xf numFmtId="166" fontId="26" fillId="4" borderId="0" xfId="1" applyNumberFormat="1" applyFont="1" applyFill="1" applyBorder="1" applyAlignment="1">
      <alignment horizontal="right"/>
    </xf>
    <xf numFmtId="0" fontId="6" fillId="4" borderId="0" xfId="0" applyFont="1" applyFill="1" applyBorder="1" applyAlignment="1">
      <alignment horizontal="center"/>
    </xf>
    <xf numFmtId="0" fontId="32" fillId="4" borderId="0" xfId="0" applyFont="1" applyFill="1" applyAlignment="1">
      <alignment horizontal="center"/>
    </xf>
    <xf numFmtId="44" fontId="6" fillId="4" borderId="0" xfId="2" applyFont="1" applyFill="1" applyBorder="1" applyAlignment="1">
      <alignment horizontal="center"/>
    </xf>
    <xf numFmtId="166" fontId="6" fillId="4" borderId="0" xfId="1" applyNumberFormat="1" applyFont="1" applyFill="1" applyBorder="1" applyAlignment="1">
      <alignment horizontal="center"/>
    </xf>
    <xf numFmtId="16" fontId="4" fillId="0" borderId="0" xfId="0" applyNumberFormat="1" applyFont="1" applyAlignment="1">
      <alignment wrapText="1"/>
    </xf>
    <xf numFmtId="3" fontId="4" fillId="0" borderId="0" xfId="0" applyNumberFormat="1" applyFont="1" applyFill="1" applyBorder="1" applyAlignment="1">
      <alignment horizontal="right"/>
    </xf>
    <xf numFmtId="0" fontId="4" fillId="0" borderId="0" xfId="0" applyFont="1" applyFill="1" applyBorder="1" applyAlignment="1">
      <alignment horizontal="right"/>
    </xf>
    <xf numFmtId="0" fontId="7" fillId="0" borderId="0" xfId="0" applyFont="1" applyBorder="1" applyAlignment="1">
      <alignment horizontal="center" wrapText="1"/>
    </xf>
    <xf numFmtId="3" fontId="4" fillId="0" borderId="0" xfId="0" applyNumberFormat="1" applyFont="1" applyBorder="1" applyAlignment="1">
      <alignment horizontal="right"/>
    </xf>
    <xf numFmtId="0" fontId="12" fillId="0" borderId="0" xfId="0" applyFont="1" applyFill="1" applyBorder="1" applyAlignment="1">
      <alignment horizontal="center"/>
    </xf>
    <xf numFmtId="0" fontId="7" fillId="0" borderId="0" xfId="0" applyFont="1" applyBorder="1" applyAlignment="1">
      <alignment horizontal="right" wrapText="1"/>
    </xf>
    <xf numFmtId="8" fontId="21" fillId="0" borderId="39" xfId="0" applyNumberFormat="1" applyFont="1" applyBorder="1"/>
    <xf numFmtId="0" fontId="22" fillId="0" borderId="40" xfId="0" applyFont="1" applyBorder="1" applyAlignment="1">
      <alignment horizontal="left" vertical="center" wrapText="1"/>
    </xf>
    <xf numFmtId="8" fontId="23" fillId="10" borderId="28" xfId="0" applyNumberFormat="1" applyFont="1" applyFill="1" applyBorder="1"/>
    <xf numFmtId="164" fontId="16" fillId="10" borderId="23" xfId="0" applyNumberFormat="1" applyFont="1" applyFill="1" applyBorder="1"/>
    <xf numFmtId="0" fontId="4" fillId="10" borderId="24" xfId="0" applyFont="1" applyFill="1" applyBorder="1"/>
    <xf numFmtId="0" fontId="4" fillId="10" borderId="25" xfId="0" applyFont="1" applyFill="1" applyBorder="1"/>
    <xf numFmtId="165" fontId="4" fillId="10" borderId="29" xfId="0" applyNumberFormat="1" applyFont="1" applyFill="1" applyBorder="1"/>
    <xf numFmtId="165" fontId="4" fillId="10" borderId="28" xfId="0" applyNumberFormat="1" applyFont="1" applyFill="1" applyBorder="1"/>
    <xf numFmtId="168" fontId="4" fillId="10" borderId="23" xfId="0" applyNumberFormat="1" applyFont="1" applyFill="1" applyBorder="1"/>
    <xf numFmtId="164" fontId="4" fillId="10" borderId="28" xfId="0" applyNumberFormat="1" applyFont="1" applyFill="1" applyBorder="1"/>
    <xf numFmtId="0" fontId="33" fillId="10" borderId="23" xfId="0" applyFont="1" applyFill="1" applyBorder="1" applyAlignment="1">
      <alignment vertical="center"/>
    </xf>
    <xf numFmtId="0" fontId="0" fillId="10" borderId="25" xfId="0" applyFill="1" applyBorder="1"/>
    <xf numFmtId="6" fontId="4" fillId="0" borderId="0" xfId="0" applyNumberFormat="1" applyFont="1"/>
    <xf numFmtId="5" fontId="23" fillId="0" borderId="0" xfId="2" applyNumberFormat="1" applyFont="1" applyAlignment="1">
      <alignment horizontal="center"/>
    </xf>
    <xf numFmtId="5" fontId="6" fillId="0" borderId="0" xfId="0" applyNumberFormat="1" applyFont="1" applyAlignment="1">
      <alignment horizontal="center"/>
    </xf>
    <xf numFmtId="0" fontId="52" fillId="10" borderId="23" xfId="0" applyFont="1" applyFill="1" applyBorder="1"/>
    <xf numFmtId="0" fontId="0" fillId="10" borderId="24" xfId="0" applyFill="1" applyBorder="1"/>
    <xf numFmtId="44" fontId="6" fillId="0" borderId="0" xfId="2" applyFont="1" applyFill="1" applyBorder="1"/>
    <xf numFmtId="0" fontId="62" fillId="4" borderId="0" xfId="0" applyFont="1" applyFill="1" applyAlignment="1">
      <alignment horizontal="right"/>
    </xf>
    <xf numFmtId="167" fontId="22" fillId="0" borderId="0" xfId="0" applyNumberFormat="1" applyFont="1"/>
    <xf numFmtId="43" fontId="22" fillId="0" borderId="0" xfId="1" applyFont="1"/>
    <xf numFmtId="43" fontId="63" fillId="0" borderId="0" xfId="1" applyFont="1"/>
    <xf numFmtId="44" fontId="35" fillId="0" borderId="0" xfId="2" applyNumberFormat="1" applyFont="1" applyFill="1" applyBorder="1"/>
    <xf numFmtId="166" fontId="34" fillId="0" borderId="0" xfId="1" applyNumberFormat="1" applyFont="1" applyFill="1" applyBorder="1"/>
    <xf numFmtId="43" fontId="35" fillId="0" borderId="0" xfId="1" applyNumberFormat="1" applyFont="1"/>
    <xf numFmtId="0" fontId="7" fillId="0" borderId="0" xfId="0" applyFont="1" applyFill="1"/>
    <xf numFmtId="0" fontId="3" fillId="4" borderId="0" xfId="0" applyFont="1" applyFill="1"/>
    <xf numFmtId="44" fontId="6" fillId="4" borderId="0" xfId="2" applyFont="1" applyFill="1" applyBorder="1"/>
    <xf numFmtId="0" fontId="64" fillId="4" borderId="0" xfId="0" applyFont="1" applyFill="1" applyAlignment="1">
      <alignment horizontal="center"/>
    </xf>
    <xf numFmtId="44" fontId="22" fillId="4" borderId="0" xfId="0" applyNumberFormat="1" applyFont="1" applyFill="1"/>
    <xf numFmtId="43" fontId="22" fillId="4" borderId="0" xfId="1" applyFont="1" applyFill="1"/>
    <xf numFmtId="43" fontId="63" fillId="4" borderId="0" xfId="1" applyFont="1" applyFill="1"/>
    <xf numFmtId="42" fontId="4" fillId="10" borderId="28" xfId="2" applyNumberFormat="1" applyFont="1" applyFill="1" applyBorder="1" applyAlignment="1">
      <alignment horizontal="right" vertical="top"/>
    </xf>
    <xf numFmtId="44" fontId="4" fillId="10" borderId="28" xfId="0" applyNumberFormat="1" applyFont="1" applyFill="1" applyBorder="1"/>
    <xf numFmtId="6" fontId="13" fillId="0" borderId="0" xfId="0" applyNumberFormat="1" applyFont="1"/>
    <xf numFmtId="0" fontId="4" fillId="9" borderId="2" xfId="0" applyFont="1" applyFill="1" applyBorder="1"/>
    <xf numFmtId="0" fontId="7" fillId="9" borderId="0" xfId="0" applyFont="1" applyFill="1" applyBorder="1"/>
    <xf numFmtId="166" fontId="7" fillId="9" borderId="1" xfId="1" applyNumberFormat="1" applyFont="1" applyFill="1" applyBorder="1"/>
    <xf numFmtId="44" fontId="7" fillId="9" borderId="1" xfId="2" applyFont="1" applyFill="1" applyBorder="1"/>
    <xf numFmtId="0" fontId="4" fillId="9" borderId="4" xfId="0" applyFont="1" applyFill="1" applyBorder="1"/>
    <xf numFmtId="0" fontId="7" fillId="9" borderId="5" xfId="0" applyFont="1" applyFill="1" applyBorder="1"/>
    <xf numFmtId="167" fontId="7" fillId="9" borderId="3" xfId="2" applyNumberFormat="1" applyFont="1" applyFill="1" applyBorder="1"/>
    <xf numFmtId="0" fontId="12" fillId="9" borderId="2" xfId="0" applyFont="1" applyFill="1" applyBorder="1" applyAlignment="1">
      <alignment horizontal="left"/>
    </xf>
    <xf numFmtId="0" fontId="12" fillId="9" borderId="0" xfId="0" applyFont="1" applyFill="1" applyBorder="1"/>
    <xf numFmtId="0" fontId="7" fillId="9" borderId="2" xfId="0" applyFont="1" applyFill="1" applyBorder="1" applyAlignment="1">
      <alignment horizontal="left"/>
    </xf>
    <xf numFmtId="49" fontId="7" fillId="9" borderId="0" xfId="1" applyNumberFormat="1" applyFont="1" applyFill="1" applyBorder="1" applyAlignment="1">
      <alignment horizontal="left"/>
    </xf>
    <xf numFmtId="0" fontId="7" fillId="9" borderId="4" xfId="0" applyFont="1" applyFill="1" applyBorder="1" applyAlignment="1">
      <alignment horizontal="left"/>
    </xf>
    <xf numFmtId="49" fontId="7" fillId="9" borderId="5" xfId="1" applyNumberFormat="1" applyFont="1" applyFill="1" applyBorder="1" applyAlignment="1">
      <alignment horizontal="left"/>
    </xf>
    <xf numFmtId="0" fontId="13" fillId="0" borderId="0" xfId="0" applyFont="1" applyBorder="1" applyAlignment="1">
      <alignment horizontal="center" wrapText="1"/>
    </xf>
    <xf numFmtId="0" fontId="3" fillId="0" borderId="0" xfId="0" applyFont="1" applyAlignment="1">
      <alignment horizontal="center"/>
    </xf>
    <xf numFmtId="0" fontId="4" fillId="0" borderId="0" xfId="0" applyFont="1" applyAlignment="1">
      <alignment horizontal="left" wrapText="1"/>
    </xf>
    <xf numFmtId="0" fontId="65" fillId="0" borderId="0" xfId="0" applyFont="1" applyAlignment="1">
      <alignment horizontal="center"/>
    </xf>
    <xf numFmtId="166" fontId="3" fillId="0" borderId="8" xfId="0" applyNumberFormat="1" applyFont="1" applyBorder="1"/>
    <xf numFmtId="166" fontId="66" fillId="0" borderId="0" xfId="0" applyNumberFormat="1" applyFont="1"/>
    <xf numFmtId="166" fontId="67" fillId="0" borderId="0" xfId="0" applyNumberFormat="1" applyFont="1"/>
    <xf numFmtId="166" fontId="31" fillId="0" borderId="0" xfId="0" applyNumberFormat="1" applyFont="1"/>
    <xf numFmtId="0" fontId="4" fillId="0" borderId="0" xfId="0" applyFont="1" applyAlignment="1">
      <alignment horizontal="left" vertical="center" wrapText="1"/>
    </xf>
    <xf numFmtId="0" fontId="7" fillId="7" borderId="25" xfId="0" applyFont="1" applyFill="1" applyBorder="1"/>
    <xf numFmtId="44" fontId="7" fillId="7" borderId="23" xfId="2" applyFont="1" applyFill="1" applyBorder="1"/>
    <xf numFmtId="167" fontId="4" fillId="2" borderId="28" xfId="2" applyNumberFormat="1" applyFont="1" applyFill="1" applyBorder="1"/>
    <xf numFmtId="0" fontId="4" fillId="0" borderId="25" xfId="0" applyFont="1" applyBorder="1" applyAlignment="1">
      <alignment horizontal="center" vertical="center" wrapText="1"/>
    </xf>
    <xf numFmtId="0" fontId="4" fillId="10" borderId="28" xfId="0" applyFont="1" applyFill="1" applyBorder="1" applyAlignment="1">
      <alignment vertical="center"/>
    </xf>
    <xf numFmtId="0" fontId="4" fillId="10" borderId="23" xfId="0" applyFont="1" applyFill="1" applyBorder="1"/>
    <xf numFmtId="165" fontId="4" fillId="10" borderId="25" xfId="0" applyNumberFormat="1" applyFont="1" applyFill="1" applyBorder="1"/>
    <xf numFmtId="3" fontId="52" fillId="0" borderId="0" xfId="0" applyNumberFormat="1" applyFont="1"/>
    <xf numFmtId="166" fontId="4" fillId="0" borderId="8" xfId="1" applyNumberFormat="1" applyFont="1" applyFill="1" applyBorder="1" applyAlignment="1">
      <alignment horizontal="right"/>
    </xf>
    <xf numFmtId="165" fontId="4" fillId="10" borderId="28" xfId="0" applyNumberFormat="1" applyFont="1" applyFill="1" applyBorder="1" applyAlignment="1">
      <alignment horizontal="center"/>
    </xf>
    <xf numFmtId="165" fontId="7" fillId="10" borderId="28" xfId="0" applyNumberFormat="1" applyFont="1" applyFill="1" applyBorder="1" applyAlignment="1">
      <alignment horizontal="right"/>
    </xf>
    <xf numFmtId="6" fontId="4" fillId="10" borderId="28" xfId="0" applyNumberFormat="1" applyFont="1" applyFill="1" applyBorder="1"/>
    <xf numFmtId="41" fontId="4" fillId="0" borderId="0" xfId="3" applyNumberFormat="1" applyFont="1" applyBorder="1" applyAlignment="1"/>
    <xf numFmtId="37" fontId="4" fillId="0" borderId="0" xfId="0" applyNumberFormat="1" applyFont="1" applyBorder="1" applyAlignment="1">
      <alignment horizontal="right"/>
    </xf>
    <xf numFmtId="6" fontId="15" fillId="0" borderId="0" xfId="0" applyNumberFormat="1" applyFont="1"/>
    <xf numFmtId="0" fontId="3" fillId="0" borderId="8" xfId="0" applyFont="1" applyBorder="1" applyAlignment="1">
      <alignment horizontal="right"/>
    </xf>
    <xf numFmtId="0" fontId="3" fillId="0" borderId="8" xfId="0" applyFont="1" applyBorder="1" applyAlignment="1">
      <alignment horizontal="right" wrapText="1"/>
    </xf>
    <xf numFmtId="44" fontId="3" fillId="0" borderId="0" xfId="2" applyFont="1"/>
    <xf numFmtId="6" fontId="3" fillId="0" borderId="0" xfId="0" applyNumberFormat="1" applyFont="1"/>
    <xf numFmtId="44" fontId="3" fillId="0" borderId="8" xfId="2" applyFont="1" applyBorder="1"/>
    <xf numFmtId="44" fontId="3" fillId="0" borderId="0" xfId="0" applyNumberFormat="1" applyFont="1"/>
    <xf numFmtId="10" fontId="3" fillId="0" borderId="0" xfId="3" applyNumberFormat="1" applyFont="1"/>
    <xf numFmtId="10" fontId="3" fillId="0" borderId="8" xfId="3" applyNumberFormat="1" applyFont="1" applyBorder="1"/>
    <xf numFmtId="0" fontId="3" fillId="0" borderId="8" xfId="0" applyFont="1" applyBorder="1"/>
    <xf numFmtId="10" fontId="3" fillId="0" borderId="0" xfId="0" applyNumberFormat="1" applyFont="1"/>
    <xf numFmtId="166" fontId="3" fillId="0" borderId="27" xfId="1" applyNumberFormat="1" applyFont="1" applyBorder="1"/>
    <xf numFmtId="3" fontId="52" fillId="10" borderId="25" xfId="0" applyNumberFormat="1" applyFont="1" applyFill="1" applyBorder="1"/>
    <xf numFmtId="0" fontId="3" fillId="0" borderId="8" xfId="0" applyFont="1" applyBorder="1" applyAlignment="1">
      <alignment horizontal="center" wrapText="1"/>
    </xf>
    <xf numFmtId="8" fontId="3" fillId="0" borderId="0" xfId="0" applyNumberFormat="1" applyFont="1"/>
    <xf numFmtId="8" fontId="3" fillId="0" borderId="8" xfId="0" applyNumberFormat="1" applyFont="1" applyBorder="1"/>
    <xf numFmtId="0" fontId="6" fillId="0" borderId="0" xfId="0" quotePrefix="1" applyFont="1"/>
    <xf numFmtId="0" fontId="65" fillId="0" borderId="0" xfId="0" quotePrefix="1" applyFont="1"/>
    <xf numFmtId="0" fontId="36" fillId="7" borderId="0" xfId="0" applyFont="1" applyFill="1" applyBorder="1" applyAlignment="1">
      <alignment horizontal="left"/>
    </xf>
    <xf numFmtId="0" fontId="7" fillId="7" borderId="0" xfId="0" applyFont="1" applyFill="1" applyBorder="1" applyAlignment="1">
      <alignment horizontal="left"/>
    </xf>
    <xf numFmtId="0" fontId="54" fillId="0" borderId="0" xfId="4" applyFont="1" applyAlignment="1"/>
    <xf numFmtId="166" fontId="4" fillId="4" borderId="0" xfId="0" applyNumberFormat="1" applyFont="1" applyFill="1"/>
    <xf numFmtId="0" fontId="3" fillId="0" borderId="0" xfId="0" applyFont="1" applyAlignment="1">
      <alignment horizontal="left" vertical="center" wrapText="1" indent="1"/>
    </xf>
    <xf numFmtId="164" fontId="7" fillId="0" borderId="0" xfId="0" applyNumberFormat="1" applyFont="1" applyFill="1" applyBorder="1"/>
    <xf numFmtId="0" fontId="7" fillId="4" borderId="0" xfId="0" applyFont="1" applyFill="1" applyBorder="1" applyAlignment="1">
      <alignment horizontal="center"/>
    </xf>
    <xf numFmtId="2" fontId="13" fillId="4" borderId="0" xfId="0" applyNumberFormat="1" applyFont="1" applyFill="1" applyBorder="1"/>
    <xf numFmtId="2" fontId="4" fillId="4" borderId="0" xfId="0" applyNumberFormat="1" applyFont="1" applyFill="1" applyBorder="1"/>
    <xf numFmtId="164" fontId="7" fillId="4" borderId="0" xfId="0" applyNumberFormat="1" applyFont="1" applyFill="1" applyBorder="1"/>
    <xf numFmtId="9" fontId="13" fillId="4" borderId="0" xfId="0" applyNumberFormat="1" applyFont="1" applyFill="1" applyBorder="1"/>
    <xf numFmtId="4" fontId="13" fillId="4" borderId="0" xfId="0" applyNumberFormat="1" applyFont="1" applyFill="1" applyBorder="1"/>
    <xf numFmtId="0" fontId="7" fillId="0" borderId="0" xfId="0" applyNumberFormat="1" applyFont="1" applyFill="1" applyBorder="1" applyAlignment="1">
      <alignment horizontal="center"/>
    </xf>
    <xf numFmtId="0" fontId="3" fillId="0" borderId="0" xfId="0" applyFont="1" applyFill="1" applyBorder="1" applyAlignment="1"/>
    <xf numFmtId="0" fontId="4" fillId="0" borderId="41" xfId="0" applyFont="1" applyBorder="1"/>
    <xf numFmtId="0" fontId="4" fillId="0" borderId="42" xfId="0" applyFont="1" applyBorder="1"/>
    <xf numFmtId="0" fontId="4" fillId="0" borderId="41" xfId="0" pivotButton="1" applyFont="1" applyBorder="1"/>
    <xf numFmtId="0" fontId="4" fillId="0" borderId="43" xfId="0" applyFont="1" applyBorder="1"/>
    <xf numFmtId="0" fontId="4" fillId="0" borderId="45" xfId="0" applyFont="1" applyBorder="1"/>
    <xf numFmtId="0" fontId="4" fillId="0" borderId="46" xfId="0" applyFont="1" applyBorder="1"/>
    <xf numFmtId="0" fontId="4" fillId="0" borderId="44" xfId="0" applyFont="1" applyBorder="1"/>
    <xf numFmtId="0" fontId="4" fillId="0" borderId="47" xfId="0" applyFont="1" applyBorder="1"/>
    <xf numFmtId="0" fontId="4" fillId="0" borderId="49" xfId="0" applyFont="1" applyBorder="1"/>
    <xf numFmtId="0" fontId="4" fillId="0" borderId="50" xfId="0" applyFont="1" applyBorder="1"/>
    <xf numFmtId="0" fontId="4" fillId="0" borderId="49" xfId="0" applyNumberFormat="1" applyFont="1" applyBorder="1"/>
    <xf numFmtId="0" fontId="4" fillId="0" borderId="51" xfId="0" applyNumberFormat="1" applyFont="1" applyBorder="1"/>
    <xf numFmtId="0" fontId="4" fillId="0" borderId="52" xfId="0" applyNumberFormat="1" applyFont="1" applyBorder="1"/>
    <xf numFmtId="44" fontId="4" fillId="4" borderId="41" xfId="0" applyNumberFormat="1" applyFont="1" applyFill="1" applyBorder="1"/>
    <xf numFmtId="44" fontId="4" fillId="4" borderId="45" xfId="0" applyNumberFormat="1" applyFont="1" applyFill="1" applyBorder="1"/>
    <xf numFmtId="44" fontId="4" fillId="4" borderId="46" xfId="0" applyNumberFormat="1" applyFont="1" applyFill="1" applyBorder="1"/>
    <xf numFmtId="0" fontId="4" fillId="4" borderId="47" xfId="0" applyNumberFormat="1" applyFont="1" applyFill="1" applyBorder="1"/>
    <xf numFmtId="0" fontId="4" fillId="4" borderId="48" xfId="0" applyNumberFormat="1" applyFont="1" applyFill="1" applyBorder="1"/>
    <xf numFmtId="0" fontId="4" fillId="4" borderId="41" xfId="0" applyNumberFormat="1" applyFont="1" applyFill="1" applyBorder="1"/>
    <xf numFmtId="166" fontId="4" fillId="4" borderId="47" xfId="0" applyNumberFormat="1" applyFont="1" applyFill="1" applyBorder="1"/>
    <xf numFmtId="166" fontId="4" fillId="4" borderId="48" xfId="0" applyNumberFormat="1" applyFont="1" applyFill="1" applyBorder="1"/>
    <xf numFmtId="166" fontId="4" fillId="0" borderId="49" xfId="0" applyNumberFormat="1" applyFont="1" applyBorder="1"/>
    <xf numFmtId="166" fontId="4" fillId="0" borderId="52" xfId="0" applyNumberFormat="1" applyFont="1" applyBorder="1"/>
    <xf numFmtId="0" fontId="4" fillId="4" borderId="45" xfId="0" applyNumberFormat="1" applyFont="1" applyFill="1" applyBorder="1"/>
    <xf numFmtId="166" fontId="4" fillId="0" borderId="51" xfId="0" applyNumberFormat="1" applyFont="1" applyBorder="1"/>
    <xf numFmtId="0" fontId="7" fillId="9" borderId="23" xfId="0" applyFont="1" applyFill="1" applyBorder="1" applyAlignment="1">
      <alignment horizontal="left" vertical="center" wrapText="1"/>
    </xf>
    <xf numFmtId="0" fontId="7" fillId="9" borderId="25" xfId="0" applyFont="1" applyFill="1" applyBorder="1" applyAlignment="1">
      <alignment horizontal="left" vertical="center" wrapText="1"/>
    </xf>
    <xf numFmtId="0" fontId="36" fillId="7" borderId="23" xfId="0" applyFont="1" applyFill="1" applyBorder="1" applyAlignment="1">
      <alignment horizontal="left"/>
    </xf>
    <xf numFmtId="0" fontId="36" fillId="7" borderId="24" xfId="0" applyFont="1" applyFill="1" applyBorder="1" applyAlignment="1">
      <alignment horizontal="left"/>
    </xf>
    <xf numFmtId="0" fontId="7" fillId="9" borderId="23" xfId="0" applyFont="1" applyFill="1" applyBorder="1" applyAlignment="1">
      <alignment horizontal="left" vertical="center"/>
    </xf>
    <xf numFmtId="0" fontId="7" fillId="9" borderId="25" xfId="0" applyFont="1" applyFill="1" applyBorder="1" applyAlignment="1">
      <alignment horizontal="left" vertical="center"/>
    </xf>
    <xf numFmtId="0" fontId="7" fillId="7" borderId="23" xfId="0" applyFont="1" applyFill="1" applyBorder="1" applyAlignment="1">
      <alignment horizontal="left"/>
    </xf>
    <xf numFmtId="0" fontId="7" fillId="7" borderId="24" xfId="0" applyFont="1" applyFill="1" applyBorder="1" applyAlignment="1">
      <alignment horizontal="left"/>
    </xf>
    <xf numFmtId="0" fontId="7" fillId="7" borderId="25" xfId="0" applyFont="1" applyFill="1" applyBorder="1" applyAlignment="1">
      <alignment horizontal="left"/>
    </xf>
    <xf numFmtId="0" fontId="7" fillId="9" borderId="24" xfId="0" applyFont="1" applyFill="1" applyBorder="1" applyAlignment="1">
      <alignment horizontal="left" vertical="center" wrapText="1"/>
    </xf>
    <xf numFmtId="0" fontId="7" fillId="9" borderId="9" xfId="0" applyFont="1" applyFill="1" applyBorder="1" applyAlignment="1">
      <alignment horizontal="left" vertical="center" wrapText="1"/>
    </xf>
    <xf numFmtId="0" fontId="7" fillId="9" borderId="10" xfId="0" applyFont="1" applyFill="1" applyBorder="1" applyAlignment="1">
      <alignment horizontal="left" vertical="center" wrapText="1"/>
    </xf>
    <xf numFmtId="0" fontId="7" fillId="9" borderId="11" xfId="0" applyFont="1" applyFill="1" applyBorder="1" applyAlignment="1">
      <alignment horizontal="left" vertical="center" wrapText="1"/>
    </xf>
    <xf numFmtId="0" fontId="36" fillId="7" borderId="25" xfId="0" applyFont="1" applyFill="1" applyBorder="1" applyAlignment="1">
      <alignment horizontal="left"/>
    </xf>
    <xf numFmtId="0" fontId="7" fillId="8" borderId="23" xfId="0" applyFont="1" applyFill="1" applyBorder="1" applyAlignment="1">
      <alignment horizontal="left"/>
    </xf>
    <xf numFmtId="0" fontId="7" fillId="8" borderId="24" xfId="0" applyFont="1" applyFill="1" applyBorder="1" applyAlignment="1">
      <alignment horizontal="left"/>
    </xf>
    <xf numFmtId="0" fontId="7" fillId="8" borderId="25" xfId="0" applyFont="1" applyFill="1" applyBorder="1" applyAlignment="1">
      <alignment horizontal="left"/>
    </xf>
    <xf numFmtId="0" fontId="54" fillId="0" borderId="0" xfId="4" applyFont="1" applyAlignment="1">
      <alignment horizontal="center"/>
    </xf>
    <xf numFmtId="0" fontId="52" fillId="0" borderId="0" xfId="0" applyFont="1" applyAlignment="1">
      <alignment horizontal="left" wrapText="1"/>
    </xf>
    <xf numFmtId="0" fontId="68" fillId="0" borderId="0" xfId="4" applyFont="1" applyAlignment="1">
      <alignment horizontal="left"/>
    </xf>
    <xf numFmtId="0" fontId="4" fillId="0" borderId="0" xfId="0" applyFont="1" applyAlignment="1">
      <alignment horizontal="center"/>
    </xf>
    <xf numFmtId="0" fontId="7" fillId="3" borderId="23" xfId="0" applyFont="1" applyFill="1" applyBorder="1" applyAlignment="1">
      <alignment horizontal="left"/>
    </xf>
    <xf numFmtId="0" fontId="7" fillId="3" borderId="24" xfId="0" applyFont="1" applyFill="1" applyBorder="1" applyAlignment="1">
      <alignment horizontal="left"/>
    </xf>
    <xf numFmtId="0" fontId="7" fillId="3" borderId="25" xfId="0" applyFont="1" applyFill="1" applyBorder="1" applyAlignment="1">
      <alignment horizontal="left"/>
    </xf>
    <xf numFmtId="0" fontId="4" fillId="0" borderId="0" xfId="0" applyFont="1" applyAlignment="1">
      <alignment horizontal="left" wrapText="1"/>
    </xf>
    <xf numFmtId="0" fontId="7" fillId="7" borderId="24" xfId="0" applyFont="1" applyFill="1" applyBorder="1" applyAlignment="1">
      <alignment horizontal="center"/>
    </xf>
    <xf numFmtId="0" fontId="7" fillId="7" borderId="25" xfId="0" applyFont="1" applyFill="1" applyBorder="1" applyAlignment="1">
      <alignment horizontal="center"/>
    </xf>
    <xf numFmtId="0" fontId="36" fillId="7" borderId="23" xfId="0" applyFont="1" applyFill="1" applyBorder="1" applyAlignment="1"/>
    <xf numFmtId="0" fontId="8" fillId="7" borderId="24" xfId="0" applyFont="1" applyFill="1" applyBorder="1" applyAlignment="1"/>
    <xf numFmtId="0" fontId="8" fillId="7" borderId="25" xfId="0" applyFont="1" applyFill="1" applyBorder="1" applyAlignment="1"/>
    <xf numFmtId="0" fontId="7" fillId="0" borderId="0" xfId="0" quotePrefix="1" applyFont="1" applyAlignment="1">
      <alignment wrapText="1"/>
    </xf>
    <xf numFmtId="0" fontId="4" fillId="0" borderId="0" xfId="0" applyFont="1" applyAlignment="1">
      <alignment wrapText="1"/>
    </xf>
    <xf numFmtId="0" fontId="4" fillId="0" borderId="0" xfId="0" applyFont="1" applyBorder="1" applyAlignment="1">
      <alignment horizontal="center" wrapText="1"/>
    </xf>
    <xf numFmtId="0" fontId="4" fillId="0" borderId="0" xfId="0" applyFont="1" applyAlignment="1">
      <alignment horizontal="center" wrapText="1"/>
    </xf>
    <xf numFmtId="0" fontId="7" fillId="3" borderId="23" xfId="0" applyFont="1" applyFill="1" applyBorder="1" applyAlignment="1">
      <alignment horizontal="center"/>
    </xf>
    <xf numFmtId="0" fontId="7" fillId="3" borderId="24" xfId="0" applyFont="1" applyFill="1" applyBorder="1" applyAlignment="1">
      <alignment horizontal="center"/>
    </xf>
    <xf numFmtId="0" fontId="7" fillId="3" borderId="25" xfId="0" applyFont="1" applyFill="1" applyBorder="1" applyAlignment="1">
      <alignment horizontal="center"/>
    </xf>
    <xf numFmtId="0" fontId="17" fillId="3" borderId="25" xfId="0" applyFont="1" applyFill="1" applyBorder="1" applyAlignment="1">
      <alignment horizontal="left"/>
    </xf>
    <xf numFmtId="0" fontId="4" fillId="0" borderId="0" xfId="0" applyFont="1" applyFill="1" applyBorder="1" applyAlignment="1">
      <alignment horizontal="left" wrapText="1"/>
    </xf>
    <xf numFmtId="0" fontId="4" fillId="0" borderId="0" xfId="0" applyFont="1" applyFill="1" applyBorder="1" applyAlignment="1">
      <alignment horizontal="left"/>
    </xf>
    <xf numFmtId="0" fontId="7" fillId="0" borderId="0" xfId="0" applyFont="1" applyFill="1" applyBorder="1" applyAlignment="1">
      <alignment horizontal="left"/>
    </xf>
    <xf numFmtId="0" fontId="4" fillId="0" borderId="0" xfId="0" applyFont="1" applyFill="1" applyBorder="1" applyAlignment="1">
      <alignment horizontal="center"/>
    </xf>
    <xf numFmtId="0" fontId="13" fillId="0" borderId="0" xfId="0" applyFont="1" applyFill="1" applyBorder="1" applyAlignment="1">
      <alignment horizontal="center"/>
    </xf>
    <xf numFmtId="0" fontId="4" fillId="0" borderId="0" xfId="0" applyFont="1" applyBorder="1" applyAlignment="1">
      <alignment horizontal="center"/>
    </xf>
    <xf numFmtId="0" fontId="13" fillId="0" borderId="0" xfId="0" applyFont="1" applyBorder="1" applyAlignment="1">
      <alignment horizontal="center"/>
    </xf>
    <xf numFmtId="0" fontId="4" fillId="0" borderId="0" xfId="0" applyFont="1" applyBorder="1" applyAlignment="1">
      <alignment horizontal="left" wrapText="1"/>
    </xf>
    <xf numFmtId="0" fontId="4" fillId="0" borderId="0" xfId="0" applyFont="1" applyBorder="1" applyAlignment="1">
      <alignment horizontal="left"/>
    </xf>
    <xf numFmtId="0" fontId="3" fillId="0" borderId="8" xfId="0" applyFont="1" applyBorder="1" applyAlignment="1">
      <alignment horizontal="center" wrapText="1"/>
    </xf>
    <xf numFmtId="0" fontId="3" fillId="0" borderId="0" xfId="0" applyFont="1" applyAlignment="1">
      <alignment horizontal="center"/>
    </xf>
    <xf numFmtId="0" fontId="33" fillId="0" borderId="0" xfId="0" applyFont="1" applyAlignment="1">
      <alignment vertical="center" wrapText="1"/>
    </xf>
    <xf numFmtId="0" fontId="0" fillId="0" borderId="0" xfId="0" applyAlignment="1">
      <alignment wrapText="1"/>
    </xf>
    <xf numFmtId="0" fontId="8" fillId="4" borderId="0" xfId="0" applyFont="1" applyFill="1" applyAlignment="1">
      <alignment wrapText="1"/>
    </xf>
    <xf numFmtId="0" fontId="0" fillId="4" borderId="0" xfId="0" applyFill="1" applyAlignment="1">
      <alignment wrapText="1"/>
    </xf>
    <xf numFmtId="0" fontId="0" fillId="0" borderId="0" xfId="0" applyAlignment="1">
      <alignment horizontal="center"/>
    </xf>
    <xf numFmtId="41" fontId="7" fillId="3" borderId="23" xfId="0" applyNumberFormat="1" applyFont="1" applyFill="1" applyBorder="1" applyAlignment="1">
      <alignment horizontal="left"/>
    </xf>
    <xf numFmtId="41" fontId="7" fillId="3" borderId="25" xfId="0" applyNumberFormat="1" applyFont="1" applyFill="1" applyBorder="1" applyAlignment="1">
      <alignment horizontal="left"/>
    </xf>
    <xf numFmtId="41" fontId="4" fillId="7" borderId="2" xfId="0" applyNumberFormat="1" applyFont="1" applyFill="1" applyBorder="1" applyAlignment="1">
      <alignment horizontal="center" wrapText="1"/>
    </xf>
    <xf numFmtId="41" fontId="11" fillId="7" borderId="0" xfId="0" applyNumberFormat="1" applyFont="1" applyFill="1" applyBorder="1" applyAlignment="1">
      <alignment horizontal="center" wrapText="1"/>
    </xf>
    <xf numFmtId="41" fontId="11" fillId="7" borderId="1" xfId="0" applyNumberFormat="1" applyFont="1" applyFill="1" applyBorder="1" applyAlignment="1">
      <alignment horizontal="center" wrapText="1"/>
    </xf>
    <xf numFmtId="41" fontId="11" fillId="7" borderId="4" xfId="0" applyNumberFormat="1" applyFont="1" applyFill="1" applyBorder="1" applyAlignment="1">
      <alignment horizontal="center" wrapText="1"/>
    </xf>
    <xf numFmtId="41" fontId="11" fillId="7" borderId="5" xfId="0" applyNumberFormat="1" applyFont="1" applyFill="1" applyBorder="1" applyAlignment="1">
      <alignment horizontal="center" wrapText="1"/>
    </xf>
    <xf numFmtId="41" fontId="11" fillId="7" borderId="3" xfId="0" applyNumberFormat="1" applyFont="1" applyFill="1" applyBorder="1" applyAlignment="1">
      <alignment horizontal="center" wrapText="1"/>
    </xf>
    <xf numFmtId="41" fontId="36" fillId="7" borderId="23" xfId="0" applyNumberFormat="1" applyFont="1" applyFill="1" applyBorder="1" applyAlignment="1"/>
    <xf numFmtId="41" fontId="8" fillId="7" borderId="24" xfId="0" applyNumberFormat="1" applyFont="1" applyFill="1" applyBorder="1" applyAlignment="1"/>
    <xf numFmtId="41" fontId="8" fillId="7" borderId="25" xfId="0" applyNumberFormat="1" applyFont="1" applyFill="1" applyBorder="1" applyAlignment="1"/>
    <xf numFmtId="41" fontId="4" fillId="7" borderId="9" xfId="0" applyNumberFormat="1" applyFont="1" applyFill="1" applyBorder="1" applyAlignment="1">
      <alignment horizontal="center" wrapText="1"/>
    </xf>
    <xf numFmtId="41" fontId="11" fillId="7" borderId="10" xfId="0" applyNumberFormat="1" applyFont="1" applyFill="1" applyBorder="1" applyAlignment="1">
      <alignment horizontal="center"/>
    </xf>
    <xf numFmtId="41" fontId="11" fillId="7" borderId="11" xfId="0" applyNumberFormat="1" applyFont="1" applyFill="1" applyBorder="1" applyAlignment="1">
      <alignment horizontal="center"/>
    </xf>
    <xf numFmtId="41" fontId="11" fillId="7" borderId="4" xfId="0" applyNumberFormat="1" applyFont="1" applyFill="1" applyBorder="1" applyAlignment="1">
      <alignment horizontal="center"/>
    </xf>
    <xf numFmtId="41" fontId="11" fillId="7" borderId="5" xfId="0" applyNumberFormat="1" applyFont="1" applyFill="1" applyBorder="1" applyAlignment="1">
      <alignment horizontal="center"/>
    </xf>
    <xf numFmtId="41" fontId="11" fillId="7" borderId="3" xfId="0" applyNumberFormat="1" applyFont="1" applyFill="1" applyBorder="1" applyAlignment="1">
      <alignment horizontal="center"/>
    </xf>
    <xf numFmtId="41" fontId="4" fillId="7" borderId="9" xfId="0" applyNumberFormat="1" applyFont="1" applyFill="1" applyBorder="1" applyAlignment="1">
      <alignment horizontal="left" wrapText="1"/>
    </xf>
    <xf numFmtId="41" fontId="11" fillId="7" borderId="10" xfId="0" applyNumberFormat="1" applyFont="1" applyFill="1" applyBorder="1" applyAlignment="1">
      <alignment horizontal="left" wrapText="1"/>
    </xf>
    <xf numFmtId="41" fontId="11" fillId="7" borderId="11" xfId="0" applyNumberFormat="1" applyFont="1" applyFill="1" applyBorder="1" applyAlignment="1">
      <alignment horizontal="left" wrapText="1"/>
    </xf>
    <xf numFmtId="41" fontId="11" fillId="7" borderId="4" xfId="0" applyNumberFormat="1" applyFont="1" applyFill="1" applyBorder="1" applyAlignment="1">
      <alignment horizontal="left" wrapText="1"/>
    </xf>
    <xf numFmtId="41" fontId="11" fillId="7" borderId="5" xfId="0" applyNumberFormat="1" applyFont="1" applyFill="1" applyBorder="1" applyAlignment="1">
      <alignment horizontal="left" wrapText="1"/>
    </xf>
    <xf numFmtId="41" fontId="11" fillId="7" borderId="3" xfId="0" applyNumberFormat="1" applyFont="1" applyFill="1" applyBorder="1" applyAlignment="1">
      <alignment horizontal="left" wrapText="1"/>
    </xf>
    <xf numFmtId="41" fontId="11" fillId="7" borderId="10" xfId="0" applyNumberFormat="1" applyFont="1" applyFill="1" applyBorder="1" applyAlignment="1">
      <alignment horizontal="center" wrapText="1"/>
    </xf>
    <xf numFmtId="41" fontId="11" fillId="7" borderId="11" xfId="0" applyNumberFormat="1" applyFont="1" applyFill="1" applyBorder="1" applyAlignment="1">
      <alignment horizontal="center" wrapText="1"/>
    </xf>
    <xf numFmtId="41" fontId="4" fillId="0" borderId="5" xfId="0" applyNumberFormat="1" applyFont="1" applyFill="1" applyBorder="1" applyAlignment="1">
      <alignment horizontal="left" wrapText="1"/>
    </xf>
    <xf numFmtId="41" fontId="4" fillId="0" borderId="10" xfId="0" applyNumberFormat="1" applyFont="1" applyBorder="1" applyAlignment="1">
      <alignment horizontal="center" wrapText="1"/>
    </xf>
    <xf numFmtId="41" fontId="4" fillId="0" borderId="8" xfId="0" applyNumberFormat="1" applyFont="1" applyBorder="1" applyAlignment="1">
      <alignment horizontal="center" wrapText="1"/>
    </xf>
    <xf numFmtId="41" fontId="4" fillId="0" borderId="0" xfId="0" applyNumberFormat="1" applyFont="1" applyBorder="1" applyAlignment="1">
      <alignment horizontal="left" wrapText="1"/>
    </xf>
    <xf numFmtId="2" fontId="4" fillId="0" borderId="0" xfId="2" applyNumberFormat="1" applyFont="1" applyBorder="1" applyAlignment="1">
      <alignment horizontal="center"/>
    </xf>
    <xf numFmtId="2" fontId="4" fillId="0" borderId="0" xfId="0" applyNumberFormat="1" applyFont="1" applyBorder="1" applyAlignment="1">
      <alignment horizontal="center"/>
    </xf>
    <xf numFmtId="0" fontId="4" fillId="4" borderId="0" xfId="0" applyFont="1" applyFill="1" applyBorder="1" applyAlignment="1">
      <alignment horizontal="center" wrapText="1"/>
    </xf>
    <xf numFmtId="0" fontId="4" fillId="4" borderId="7" xfId="0" applyFont="1" applyFill="1" applyBorder="1" applyAlignment="1">
      <alignment horizontal="center" wrapText="1"/>
    </xf>
    <xf numFmtId="0" fontId="4" fillId="7" borderId="32" xfId="0" applyFont="1" applyFill="1" applyBorder="1" applyAlignment="1">
      <alignment horizontal="center" wrapText="1"/>
    </xf>
    <xf numFmtId="0" fontId="4" fillId="7" borderId="10" xfId="0" applyFont="1" applyFill="1" applyBorder="1" applyAlignment="1">
      <alignment horizontal="center" wrapText="1"/>
    </xf>
    <xf numFmtId="0" fontId="4" fillId="7" borderId="33" xfId="0" applyFont="1" applyFill="1" applyBorder="1" applyAlignment="1">
      <alignment horizontal="center" wrapText="1"/>
    </xf>
    <xf numFmtId="0" fontId="4" fillId="7" borderId="5" xfId="0" applyFont="1" applyFill="1" applyBorder="1" applyAlignment="1">
      <alignment horizontal="center" wrapText="1"/>
    </xf>
    <xf numFmtId="0" fontId="4" fillId="7" borderId="3" xfId="0" applyFont="1" applyFill="1" applyBorder="1" applyAlignment="1">
      <alignment horizontal="center" wrapText="1"/>
    </xf>
    <xf numFmtId="0" fontId="4" fillId="7" borderId="9" xfId="0" applyFont="1" applyFill="1" applyBorder="1" applyAlignment="1">
      <alignment horizontal="center" wrapText="1"/>
    </xf>
    <xf numFmtId="0" fontId="4" fillId="7" borderId="10" xfId="0" applyFont="1" applyFill="1" applyBorder="1" applyAlignment="1">
      <alignment horizontal="center"/>
    </xf>
    <xf numFmtId="0" fontId="4" fillId="7" borderId="11" xfId="0" applyFont="1" applyFill="1" applyBorder="1" applyAlignment="1">
      <alignment horizontal="center"/>
    </xf>
    <xf numFmtId="0" fontId="4" fillId="7" borderId="4" xfId="0" applyFont="1" applyFill="1" applyBorder="1" applyAlignment="1">
      <alignment horizontal="center"/>
    </xf>
    <xf numFmtId="0" fontId="4" fillId="7" borderId="5" xfId="0" applyFont="1" applyFill="1" applyBorder="1" applyAlignment="1">
      <alignment horizontal="center"/>
    </xf>
    <xf numFmtId="0" fontId="4" fillId="7" borderId="3" xfId="0" applyFont="1" applyFill="1" applyBorder="1" applyAlignment="1">
      <alignment horizontal="center"/>
    </xf>
    <xf numFmtId="0" fontId="4" fillId="7" borderId="9" xfId="0" applyFont="1" applyFill="1" applyBorder="1" applyAlignment="1">
      <alignment horizontal="left" wrapText="1"/>
    </xf>
    <xf numFmtId="0" fontId="4" fillId="7" borderId="10" xfId="0" applyFont="1" applyFill="1" applyBorder="1" applyAlignment="1">
      <alignment horizontal="left" wrapText="1"/>
    </xf>
    <xf numFmtId="0" fontId="4" fillId="7" borderId="11" xfId="0" applyFont="1" applyFill="1" applyBorder="1" applyAlignment="1">
      <alignment horizontal="left" wrapText="1"/>
    </xf>
    <xf numFmtId="0" fontId="4" fillId="7" borderId="4" xfId="0" applyFont="1" applyFill="1" applyBorder="1" applyAlignment="1">
      <alignment horizontal="left" wrapText="1"/>
    </xf>
    <xf numFmtId="0" fontId="4" fillId="7" borderId="5" xfId="0" applyFont="1" applyFill="1" applyBorder="1" applyAlignment="1">
      <alignment horizontal="left" wrapText="1"/>
    </xf>
    <xf numFmtId="0" fontId="4" fillId="7" borderId="3" xfId="0" applyFont="1" applyFill="1" applyBorder="1" applyAlignment="1">
      <alignment horizontal="left" wrapText="1"/>
    </xf>
    <xf numFmtId="0" fontId="11" fillId="7" borderId="10" xfId="0" applyFont="1" applyFill="1" applyBorder="1" applyAlignment="1">
      <alignment horizontal="center" wrapText="1"/>
    </xf>
    <xf numFmtId="0" fontId="11" fillId="7" borderId="11" xfId="0" applyFont="1" applyFill="1" applyBorder="1" applyAlignment="1">
      <alignment horizontal="center" wrapText="1"/>
    </xf>
    <xf numFmtId="0" fontId="11" fillId="7" borderId="4" xfId="0" applyFont="1" applyFill="1" applyBorder="1" applyAlignment="1">
      <alignment horizontal="center" wrapText="1"/>
    </xf>
    <xf numFmtId="0" fontId="11" fillId="7" borderId="5" xfId="0" applyFont="1" applyFill="1" applyBorder="1" applyAlignment="1">
      <alignment horizontal="center" wrapText="1"/>
    </xf>
    <xf numFmtId="0" fontId="11" fillId="7" borderId="3" xfId="0" applyFont="1" applyFill="1" applyBorder="1" applyAlignment="1">
      <alignment horizontal="center" wrapText="1"/>
    </xf>
    <xf numFmtId="0" fontId="4" fillId="0" borderId="10" xfId="0" applyFont="1" applyBorder="1" applyAlignment="1">
      <alignment horizontal="center" wrapText="1"/>
    </xf>
    <xf numFmtId="0" fontId="4" fillId="0" borderId="8" xfId="0" applyFont="1" applyBorder="1" applyAlignment="1">
      <alignment horizontal="center" wrapText="1"/>
    </xf>
    <xf numFmtId="0" fontId="7" fillId="0" borderId="0" xfId="0" applyFont="1" applyFill="1" applyBorder="1" applyAlignment="1">
      <alignment horizontal="center"/>
    </xf>
    <xf numFmtId="0" fontId="7" fillId="0" borderId="8" xfId="0" applyFont="1" applyFill="1" applyBorder="1" applyAlignment="1">
      <alignment horizontal="center"/>
    </xf>
    <xf numFmtId="0" fontId="4" fillId="7" borderId="23" xfId="0" applyFont="1" applyFill="1" applyBorder="1" applyAlignment="1">
      <alignment horizontal="center"/>
    </xf>
    <xf numFmtId="0" fontId="4" fillId="7" borderId="24" xfId="0" applyFont="1" applyFill="1" applyBorder="1" applyAlignment="1">
      <alignment horizontal="center"/>
    </xf>
    <xf numFmtId="0" fontId="4" fillId="7" borderId="25" xfId="0" applyFont="1" applyFill="1" applyBorder="1" applyAlignment="1">
      <alignment horizontal="center"/>
    </xf>
    <xf numFmtId="164" fontId="4" fillId="0" borderId="0" xfId="0" quotePrefix="1" applyNumberFormat="1" applyFont="1" applyFill="1" applyBorder="1" applyAlignment="1">
      <alignment horizontal="left" wrapText="1"/>
    </xf>
    <xf numFmtId="164" fontId="0" fillId="0" borderId="0" xfId="0" applyNumberFormat="1" applyAlignment="1">
      <alignment wrapText="1"/>
    </xf>
    <xf numFmtId="0" fontId="13" fillId="0" borderId="10" xfId="0" applyFont="1" applyBorder="1" applyAlignment="1">
      <alignment horizontal="center"/>
    </xf>
    <xf numFmtId="0" fontId="7" fillId="7" borderId="23" xfId="0" applyFont="1" applyFill="1" applyBorder="1" applyAlignment="1">
      <alignment horizontal="center"/>
    </xf>
    <xf numFmtId="0" fontId="7" fillId="7" borderId="23" xfId="0" applyNumberFormat="1" applyFont="1" applyFill="1" applyBorder="1" applyAlignment="1">
      <alignment horizontal="center"/>
    </xf>
    <xf numFmtId="0" fontId="7" fillId="7" borderId="25" xfId="0" applyNumberFormat="1" applyFont="1" applyFill="1" applyBorder="1" applyAlignment="1">
      <alignment horizontal="center"/>
    </xf>
    <xf numFmtId="0" fontId="53" fillId="10" borderId="0" xfId="4" applyFill="1" applyAlignment="1"/>
    <xf numFmtId="0" fontId="69" fillId="0" borderId="0" xfId="0" applyFont="1" applyAlignment="1">
      <alignment horizontal="left" vertical="center"/>
    </xf>
    <xf numFmtId="0" fontId="69" fillId="0" borderId="0" xfId="0" applyFont="1" applyAlignment="1">
      <alignment horizontal="left" vertical="center" wrapText="1"/>
    </xf>
    <xf numFmtId="0" fontId="70" fillId="0" borderId="0" xfId="0" applyFont="1" applyAlignment="1">
      <alignment horizontal="left" vertical="center" wrapText="1"/>
    </xf>
    <xf numFmtId="0" fontId="3" fillId="0" borderId="0" xfId="0" applyFont="1" applyFill="1" applyBorder="1" applyAlignment="1">
      <alignment horizontal="left" wrapText="1"/>
    </xf>
    <xf numFmtId="166" fontId="12" fillId="4" borderId="0" xfId="1" applyNumberFormat="1" applyFont="1" applyFill="1" applyBorder="1" applyAlignment="1">
      <alignment horizontal="center"/>
    </xf>
    <xf numFmtId="0" fontId="4" fillId="4" borderId="0" xfId="0" applyFont="1" applyFill="1" applyAlignment="1">
      <alignment horizontal="center"/>
    </xf>
    <xf numFmtId="0" fontId="4" fillId="7" borderId="21" xfId="0" applyFont="1" applyFill="1" applyBorder="1" applyAlignment="1">
      <alignment horizontal="center" wrapText="1"/>
    </xf>
    <xf numFmtId="0" fontId="4" fillId="7" borderId="30" xfId="0" applyFont="1" applyFill="1" applyBorder="1" applyAlignment="1">
      <alignment horizontal="center" wrapText="1"/>
    </xf>
    <xf numFmtId="165" fontId="4" fillId="7" borderId="21" xfId="0" applyNumberFormat="1" applyFont="1" applyFill="1" applyBorder="1" applyAlignment="1">
      <alignment horizontal="center" wrapText="1"/>
    </xf>
    <xf numFmtId="165" fontId="4" fillId="7" borderId="30" xfId="0" applyNumberFormat="1" applyFont="1" applyFill="1" applyBorder="1" applyAlignment="1">
      <alignment horizontal="center" wrapText="1"/>
    </xf>
    <xf numFmtId="0" fontId="4" fillId="7" borderId="34" xfId="0" applyFont="1" applyFill="1" applyBorder="1" applyAlignment="1">
      <alignment horizontal="center"/>
    </xf>
    <xf numFmtId="0" fontId="4" fillId="7" borderId="35" xfId="0" applyFont="1" applyFill="1" applyBorder="1" applyAlignment="1">
      <alignment horizontal="center"/>
    </xf>
    <xf numFmtId="0" fontId="4" fillId="7" borderId="36" xfId="0" applyFont="1" applyFill="1" applyBorder="1" applyAlignment="1">
      <alignment horizontal="center"/>
    </xf>
    <xf numFmtId="0" fontId="4" fillId="7" borderId="37" xfId="0" applyFont="1" applyFill="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36">
    <dxf>
      <fill>
        <patternFill>
          <bgColor indexed="9"/>
        </patternFill>
      </fill>
    </dxf>
    <dxf>
      <fill>
        <patternFill>
          <bgColor indexed="9"/>
        </patternFill>
      </fill>
    </dxf>
    <dxf>
      <fill>
        <patternFill patternType="solid">
          <bgColor indexed="13"/>
        </patternFill>
      </fill>
    </dxf>
    <dxf>
      <numFmt numFmtId="34" formatCode="_(&quot;$&quot;* #,##0.00_);_(&quot;$&quot;* \(#,##0.00\);_(&quot;$&quot;* &quot;-&quot;??_);_(@_)"/>
    </dxf>
    <dxf>
      <fill>
        <patternFill patternType="solid">
          <bgColor indexed="13"/>
        </patternFill>
      </fill>
    </dxf>
    <dxf>
      <fill>
        <patternFill patternType="solid">
          <bgColor indexed="13"/>
        </patternFill>
      </fill>
    </dxf>
    <dxf>
      <numFmt numFmtId="34" formatCode="_(&quot;$&quot;* #,##0.00_);_(&quot;$&quot;* \(#,##0.00\);_(&quot;$&quot;* &quot;-&quot;??_);_(@_)"/>
    </dxf>
    <dxf>
      <numFmt numFmtId="34" formatCode="_(&quot;$&quot;* #,##0.00_);_(&quot;$&quot;* \(#,##0.00\);_(&quot;$&quot;* &quot;-&quot;??_);_(@_)"/>
    </dxf>
    <dxf>
      <fill>
        <patternFill patternType="solid">
          <bgColor indexed="13"/>
        </patternFill>
      </fill>
    </dxf>
    <dxf>
      <numFmt numFmtId="34" formatCode="_(&quot;$&quot;* #,##0.00_);_(&quot;$&quot;* \(#,##0.00\);_(&quot;$&quot;* &quot;-&quot;??_);_(@_)"/>
    </dxf>
    <dxf>
      <font>
        <sz val="14"/>
      </font>
    </dxf>
    <dxf>
      <numFmt numFmtId="166" formatCode="_(* #,##0_);_(* \(#,##0\);_(* &quot;-&quot;??_);_(@_)"/>
    </dxf>
    <dxf>
      <numFmt numFmtId="166" formatCode="_(* #,##0_);_(* \(#,##0\);_(* &quot;-&quot;??_);_(@_)"/>
    </dxf>
    <dxf>
      <fill>
        <patternFill>
          <bgColor indexed="9"/>
        </patternFill>
      </fill>
    </dxf>
    <dxf>
      <fill>
        <patternFill>
          <bgColor indexed="9"/>
        </patternFill>
      </fill>
    </dxf>
    <dxf>
      <fill>
        <patternFill patternType="solid">
          <bgColor indexed="13"/>
        </patternFill>
      </fill>
    </dxf>
    <dxf>
      <fill>
        <patternFill patternType="solid">
          <bgColor indexed="13"/>
        </patternFill>
      </fill>
    </dxf>
    <dxf>
      <numFmt numFmtId="34" formatCode="_(&quot;$&quot;* #,##0.00_);_(&quot;$&quot;* \(#,##0.00\);_(&quot;$&quot;* &quot;-&quot;??_);_(@_)"/>
    </dxf>
    <dxf>
      <numFmt numFmtId="34" formatCode="_(&quot;$&quot;* #,##0.00_);_(&quot;$&quot;* \(#,##0.00\);_(&quot;$&quot;* &quot;-&quot;??_);_(@_)"/>
    </dxf>
    <dxf>
      <fill>
        <patternFill patternType="solid">
          <bgColor indexed="13"/>
        </patternFill>
      </fill>
    </dxf>
    <dxf>
      <numFmt numFmtId="34" formatCode="_(&quot;$&quot;* #,##0.00_);_(&quot;$&quot;* \(#,##0.00\);_(&quot;$&quot;* &quot;-&quot;??_);_(@_)"/>
    </dxf>
    <dxf>
      <fill>
        <patternFill patternType="solid">
          <bgColor indexed="13"/>
        </patternFill>
      </fill>
    </dxf>
    <dxf>
      <numFmt numFmtId="34" formatCode="_(&quot;$&quot;* #,##0.00_);_(&quot;$&quot;* \(#,##0.00\);_(&quot;$&quot;* &quot;-&quot;??_);_(@_)"/>
    </dxf>
    <dxf>
      <fill>
        <patternFill patternType="solid">
          <bgColor indexed="13"/>
        </patternFill>
      </fill>
    </dxf>
    <dxf>
      <numFmt numFmtId="34" formatCode="_(&quot;$&quot;* #,##0.00_);_(&quot;$&quot;* \(#,##0.00\);_(&quot;$&quot;* &quot;-&quot;??_);_(@_)"/>
    </dxf>
    <dxf>
      <fill>
        <patternFill patternType="solid">
          <bgColor indexed="13"/>
        </patternFill>
      </fill>
    </dxf>
    <dxf>
      <numFmt numFmtId="34" formatCode="_(&quot;$&quot;* #,##0.00_);_(&quot;$&quot;* \(#,##0.00\);_(&quot;$&quot;* &quot;-&quot;??_);_(@_)"/>
    </dxf>
    <dxf>
      <fill>
        <patternFill patternType="solid">
          <bgColor indexed="13"/>
        </patternFill>
      </fill>
    </dxf>
    <dxf>
      <numFmt numFmtId="34" formatCode="_(&quot;$&quot;* #,##0.00_);_(&quot;$&quot;* \(#,##0.00\);_(&quot;$&quot;* &quot;-&quot;??_);_(@_)"/>
    </dxf>
    <dxf>
      <fill>
        <patternFill patternType="solid">
          <bgColor indexed="13"/>
        </patternFill>
      </fill>
    </dxf>
    <dxf>
      <numFmt numFmtId="34" formatCode="_(&quot;$&quot;* #,##0.00_);_(&quot;$&quot;* \(#,##0.00\);_(&quot;$&quot;* &quot;-&quot;??_);_(@_)"/>
    </dxf>
    <dxf>
      <fill>
        <patternFill patternType="solid">
          <bgColor indexed="13"/>
        </patternFill>
      </fill>
    </dxf>
    <dxf>
      <numFmt numFmtId="34" formatCode="_(&quot;$&quot;* #,##0.00_);_(&quot;$&quot;* \(#,##0.00\);_(&quot;$&quot;* &quot;-&quot;??_);_(@_)"/>
    </dxf>
    <dxf>
      <fill>
        <patternFill patternType="solid">
          <bgColor indexed="13"/>
        </patternFill>
      </fill>
    </dxf>
    <dxf>
      <numFmt numFmtId="34" formatCode="_(&quot;$&quot;* #,##0.00_);_(&quot;$&quot;* \(#,##0.00\);_(&quot;$&quot;* &quot;-&quot;??_);_(@_)"/>
    </dxf>
    <dxf>
      <font>
        <sz val="14"/>
      </font>
    </dxf>
  </dxfs>
  <tableStyles count="0" defaultTableStyle="TableStyleMedium9" defaultPivotStyle="PivotStyleLight16"/>
  <colors>
    <mruColors>
      <color rgb="FFFFFF66"/>
      <color rgb="FFDDDDDD"/>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19.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8.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9.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380999</xdr:colOff>
      <xdr:row>15</xdr:row>
      <xdr:rowOff>133349</xdr:rowOff>
    </xdr:from>
    <xdr:to>
      <xdr:col>13</xdr:col>
      <xdr:colOff>390525</xdr:colOff>
      <xdr:row>41</xdr:row>
      <xdr:rowOff>27214</xdr:rowOff>
    </xdr:to>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380999" y="4746170"/>
          <a:ext cx="7738383" cy="46699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dk1"/>
              </a:solidFill>
              <a:effectLst/>
              <a:latin typeface="Arial" panose="020B0604020202020204" pitchFamily="34" charset="0"/>
              <a:ea typeface="+mn-ea"/>
              <a:cs typeface="Arial" panose="020B0604020202020204" pitchFamily="34" charset="0"/>
            </a:rPr>
            <a:t>The goal of New Century Software, Inc. is to provide products and services to help meet the facilities-based information needs of the pipeline industry through the use of Geographic Information Systems (GIS), Automated Mapping and Facilities Management (AM/FM) software.  The company's Windows-based software products provide an integrated approach to GIS implementation and augment the functionality of leading GIS packages.  Based in Fort Collins, Colorado, the company has assisted in the development of GIS for pipeline companies in the United States by providing facilities database consulting, data conversion services, and integrated software applications.</a:t>
          </a:r>
        </a:p>
        <a:p>
          <a:r>
            <a:rPr lang="en-US" sz="1400">
              <a:solidFill>
                <a:schemeClr val="dk1"/>
              </a:solidFill>
              <a:effectLst/>
              <a:latin typeface="Arial" panose="020B0604020202020204" pitchFamily="34" charset="0"/>
              <a:ea typeface="+mn-ea"/>
              <a:cs typeface="Arial" panose="020B0604020202020204" pitchFamily="34" charset="0"/>
            </a:rPr>
            <a:t>The company uses job costing.</a:t>
          </a:r>
        </a:p>
        <a:p>
          <a:endParaRPr lang="en-US" sz="1400">
            <a:solidFill>
              <a:schemeClr val="dk1"/>
            </a:solidFill>
            <a:effectLst/>
            <a:latin typeface="Arial" panose="020B0604020202020204" pitchFamily="34" charset="0"/>
            <a:ea typeface="+mn-ea"/>
            <a:cs typeface="Arial" panose="020B0604020202020204" pitchFamily="34" charset="0"/>
          </a:endParaRPr>
        </a:p>
        <a:p>
          <a:r>
            <a:rPr lang="en-US" sz="1400" b="1" u="sng">
              <a:solidFill>
                <a:schemeClr val="dk1"/>
              </a:solidFill>
              <a:effectLst/>
              <a:latin typeface="Arial" panose="020B0604020202020204" pitchFamily="34" charset="0"/>
              <a:ea typeface="+mn-ea"/>
              <a:cs typeface="Arial" panose="020B0604020202020204" pitchFamily="34" charset="0"/>
            </a:rPr>
            <a:t>Reasons:</a:t>
          </a:r>
          <a:endParaRPr lang="en-US" sz="1400" b="1">
            <a:solidFill>
              <a:schemeClr val="dk1"/>
            </a:solidFill>
            <a:effectLst/>
            <a:latin typeface="Arial" panose="020B0604020202020204" pitchFamily="34" charset="0"/>
            <a:ea typeface="+mn-ea"/>
            <a:cs typeface="Arial" panose="020B0604020202020204" pitchFamily="34" charset="0"/>
          </a:endParaRPr>
        </a:p>
        <a:p>
          <a:pPr lvl="0"/>
          <a:r>
            <a:rPr lang="en-US" sz="1400">
              <a:solidFill>
                <a:schemeClr val="dk1"/>
              </a:solidFill>
              <a:effectLst/>
              <a:latin typeface="Arial" panose="020B0604020202020204" pitchFamily="34" charset="0"/>
              <a:ea typeface="+mn-ea"/>
              <a:cs typeface="Arial" panose="020B0604020202020204" pitchFamily="34" charset="0"/>
            </a:rPr>
            <a:t>The costing could be precisely calculated by the basis of the different job. </a:t>
          </a:r>
        </a:p>
        <a:p>
          <a:pPr lvl="0"/>
          <a:r>
            <a:rPr lang="en-US" sz="1400">
              <a:solidFill>
                <a:schemeClr val="dk1"/>
              </a:solidFill>
              <a:effectLst/>
              <a:latin typeface="Arial" panose="020B0604020202020204" pitchFamily="34" charset="0"/>
              <a:ea typeface="+mn-ea"/>
              <a:cs typeface="Arial" panose="020B0604020202020204" pitchFamily="34" charset="0"/>
            </a:rPr>
            <a:t>Each identifiable job has different needs from clients and is associated with different cost.</a:t>
          </a:r>
        </a:p>
        <a:p>
          <a:pPr lvl="0"/>
          <a:r>
            <a:rPr lang="en-US" sz="1400">
              <a:solidFill>
                <a:schemeClr val="dk1"/>
              </a:solidFill>
              <a:effectLst/>
              <a:latin typeface="Arial" panose="020B0604020202020204" pitchFamily="34" charset="0"/>
              <a:ea typeface="+mn-ea"/>
              <a:cs typeface="Arial" panose="020B0604020202020204" pitchFamily="34" charset="0"/>
            </a:rPr>
            <a:t>Costs can be readily identified with specific products or projects because of low volume of products or services.</a:t>
          </a:r>
        </a:p>
        <a:p>
          <a:r>
            <a:rPr lang="en-US" sz="1400">
              <a:solidFill>
                <a:schemeClr val="dk1"/>
              </a:solidFill>
              <a:effectLst/>
              <a:latin typeface="Arial" panose="020B0604020202020204" pitchFamily="34" charset="0"/>
              <a:ea typeface="+mn-ea"/>
              <a:cs typeface="Arial" panose="020B0604020202020204" pitchFamily="34" charset="0"/>
            </a:rPr>
            <a:t>New Century’s products are in demand worldwide, but the operations of the company are located in Colorado.   The company is global in a limited extent.   As to sustainability, the company can play an important role in advancing the environmental impact of its customers which operate in the pipeline industry.  The company’s software, using “pipeline integrity analysis,” can help its clients detect and prevent leaks and other problems which could produce environmentally harmful events.</a:t>
          </a:r>
        </a:p>
      </xdr:txBody>
    </xdr:sp>
    <xdr:clientData/>
  </xdr:twoCellAnchor>
  <xdr:twoCellAnchor>
    <xdr:from>
      <xdr:col>0</xdr:col>
      <xdr:colOff>380999</xdr:colOff>
      <xdr:row>43</xdr:row>
      <xdr:rowOff>122464</xdr:rowOff>
    </xdr:from>
    <xdr:to>
      <xdr:col>13</xdr:col>
      <xdr:colOff>390525</xdr:colOff>
      <xdr:row>65</xdr:row>
      <xdr:rowOff>40823</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380999" y="9906000"/>
          <a:ext cx="7738383" cy="35106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dk1"/>
              </a:solidFill>
              <a:effectLst/>
              <a:latin typeface="Arial" panose="020B0604020202020204" pitchFamily="34" charset="0"/>
              <a:ea typeface="+mn-ea"/>
              <a:cs typeface="Arial" panose="020B0604020202020204" pitchFamily="34" charset="0"/>
            </a:rPr>
            <a:t>FedExOffice is a provider of a variety of office and business services such as copying and printing.</a:t>
          </a:r>
        </a:p>
        <a:p>
          <a:r>
            <a:rPr lang="en-US" sz="1400">
              <a:solidFill>
                <a:schemeClr val="dk1"/>
              </a:solidFill>
              <a:effectLst/>
              <a:latin typeface="Arial" panose="020B0604020202020204" pitchFamily="34" charset="0"/>
              <a:ea typeface="+mn-ea"/>
              <a:cs typeface="Arial" panose="020B0604020202020204" pitchFamily="34" charset="0"/>
            </a:rPr>
            <a:t>The company uses job costing.</a:t>
          </a:r>
        </a:p>
        <a:p>
          <a:endParaRPr lang="en-US" sz="1400">
            <a:solidFill>
              <a:schemeClr val="dk1"/>
            </a:solidFill>
            <a:effectLst/>
            <a:latin typeface="Arial" panose="020B0604020202020204" pitchFamily="34" charset="0"/>
            <a:ea typeface="+mn-ea"/>
            <a:cs typeface="Arial" panose="020B0604020202020204" pitchFamily="34" charset="0"/>
          </a:endParaRPr>
        </a:p>
        <a:p>
          <a:r>
            <a:rPr lang="en-US" sz="1400" b="1" u="sng">
              <a:solidFill>
                <a:schemeClr val="dk1"/>
              </a:solidFill>
              <a:effectLst/>
              <a:latin typeface="Arial" panose="020B0604020202020204" pitchFamily="34" charset="0"/>
              <a:ea typeface="+mn-ea"/>
              <a:cs typeface="Arial" panose="020B0604020202020204" pitchFamily="34" charset="0"/>
            </a:rPr>
            <a:t>Reasons:</a:t>
          </a:r>
          <a:endParaRPr lang="en-US" sz="1400" b="1">
            <a:solidFill>
              <a:schemeClr val="dk1"/>
            </a:solidFill>
            <a:effectLst/>
            <a:latin typeface="Arial" panose="020B0604020202020204" pitchFamily="34" charset="0"/>
            <a:ea typeface="+mn-ea"/>
            <a:cs typeface="Arial" panose="020B0604020202020204" pitchFamily="34" charset="0"/>
          </a:endParaRPr>
        </a:p>
        <a:p>
          <a:r>
            <a:rPr lang="en-US" sz="1400">
              <a:solidFill>
                <a:schemeClr val="dk1"/>
              </a:solidFill>
              <a:effectLst/>
              <a:latin typeface="Arial" panose="020B0604020202020204" pitchFamily="34" charset="0"/>
              <a:ea typeface="+mn-ea"/>
              <a:cs typeface="Arial" panose="020B0604020202020204" pitchFamily="34" charset="0"/>
            </a:rPr>
            <a:t>Costs can be precisely calculated by the basis of the different jobs.  Each package has a specific transportation route.  Each printing job is according to customer specifications.  Each in-store session of customer’s computer usage is tracked by the minute used.</a:t>
          </a:r>
        </a:p>
        <a:p>
          <a:r>
            <a:rPr lang="en-US" sz="1400">
              <a:solidFill>
                <a:schemeClr val="dk1"/>
              </a:solidFill>
              <a:effectLst/>
              <a:latin typeface="Arial" panose="020B0604020202020204" pitchFamily="34" charset="0"/>
              <a:ea typeface="+mn-ea"/>
              <a:cs typeface="Arial" panose="020B0604020202020204" pitchFamily="34" charset="0"/>
            </a:rPr>
            <a:t> </a:t>
          </a:r>
        </a:p>
        <a:p>
          <a:r>
            <a:rPr lang="en-US" sz="1400">
              <a:solidFill>
                <a:schemeClr val="dk1"/>
              </a:solidFill>
              <a:effectLst/>
              <a:latin typeface="Arial" panose="020B0604020202020204" pitchFamily="34" charset="0"/>
              <a:ea typeface="+mn-ea"/>
              <a:cs typeface="Arial" panose="020B0604020202020204" pitchFamily="34" charset="0"/>
            </a:rPr>
            <a:t>FedEx and FedExOffice are global enterprises, which is apparent from the home page of the FedEx Web site.   The company also is very involved in sustainability issues as the transport of packages worldwide, and the use of paper and ink in FedExOffice stores are significant consumers of environmental resources.   FedEx manages the fuel efficiency of its fleet of trucks and airplanes to reduce cost, improve profits, and to reduce the environmental impact of its operations.   The company’s mission statement includes,   “At FedEx, we are passionate about sustainably connecting people and places and improving the quality of life around the world.”</a:t>
          </a:r>
        </a:p>
        <a:p>
          <a:endParaRPr lang="en-US" sz="1400">
            <a:latin typeface="Arial" panose="020B0604020202020204" pitchFamily="34" charset="0"/>
            <a:cs typeface="Arial" panose="020B0604020202020204" pitchFamily="34" charset="0"/>
          </a:endParaRPr>
        </a:p>
      </xdr:txBody>
    </xdr:sp>
    <xdr:clientData/>
  </xdr:twoCellAnchor>
  <xdr:twoCellAnchor>
    <xdr:from>
      <xdr:col>1</xdr:col>
      <xdr:colOff>27214</xdr:colOff>
      <xdr:row>110</xdr:row>
      <xdr:rowOff>122465</xdr:rowOff>
    </xdr:from>
    <xdr:to>
      <xdr:col>13</xdr:col>
      <xdr:colOff>417740</xdr:colOff>
      <xdr:row>131</xdr:row>
      <xdr:rowOff>0</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408214" y="20165786"/>
          <a:ext cx="7738383" cy="3306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a:solidFill>
                <a:schemeClr val="dk1"/>
              </a:solidFill>
              <a:effectLst/>
              <a:latin typeface="Arial" panose="020B0604020202020204" pitchFamily="34" charset="0"/>
              <a:ea typeface="+mn-ea"/>
              <a:cs typeface="Arial" panose="020B0604020202020204" pitchFamily="34" charset="0"/>
            </a:rPr>
            <a:t> </a:t>
          </a:r>
          <a:r>
            <a:rPr lang="en-US" sz="1400">
              <a:solidFill>
                <a:schemeClr val="dk1"/>
              </a:solidFill>
              <a:effectLst/>
              <a:latin typeface="Arial" panose="020B0604020202020204" pitchFamily="34" charset="0"/>
              <a:ea typeface="+mn-ea"/>
              <a:cs typeface="Arial" panose="020B0604020202020204" pitchFamily="34" charset="0"/>
            </a:rPr>
            <a:t>Paramount pictures, the motion picture production company,  is a unit of Viacom, a large company in the entertainment industry with such labels as MTV Films, Nickelodeon Movies, and DreamWorks Studios.  It offers an array of choices in the form of movies, TV shows,  and musical entertainment.  </a:t>
          </a:r>
        </a:p>
        <a:p>
          <a:r>
            <a:rPr lang="en-US" sz="1400">
              <a:solidFill>
                <a:schemeClr val="dk1"/>
              </a:solidFill>
              <a:effectLst/>
              <a:latin typeface="Arial" panose="020B0604020202020204" pitchFamily="34" charset="0"/>
              <a:ea typeface="+mn-ea"/>
              <a:cs typeface="Arial" panose="020B0604020202020204" pitchFamily="34" charset="0"/>
            </a:rPr>
            <a:t> </a:t>
          </a:r>
        </a:p>
        <a:p>
          <a:r>
            <a:rPr lang="en-US" sz="1400">
              <a:solidFill>
                <a:schemeClr val="dk1"/>
              </a:solidFill>
              <a:effectLst/>
              <a:latin typeface="Arial" panose="020B0604020202020204" pitchFamily="34" charset="0"/>
              <a:ea typeface="+mn-ea"/>
              <a:cs typeface="Arial" panose="020B0604020202020204" pitchFamily="34" charset="0"/>
            </a:rPr>
            <a:t>The company uses job costing.</a:t>
          </a:r>
        </a:p>
        <a:p>
          <a:r>
            <a:rPr lang="en-US" sz="1400">
              <a:solidFill>
                <a:schemeClr val="dk1"/>
              </a:solidFill>
              <a:effectLst/>
              <a:latin typeface="Arial" panose="020B0604020202020204" pitchFamily="34" charset="0"/>
              <a:ea typeface="+mn-ea"/>
              <a:cs typeface="Arial" panose="020B0604020202020204" pitchFamily="34" charset="0"/>
            </a:rPr>
            <a:t> </a:t>
          </a:r>
        </a:p>
        <a:p>
          <a:r>
            <a:rPr lang="en-US" sz="1400" b="1" u="sng">
              <a:solidFill>
                <a:schemeClr val="dk1"/>
              </a:solidFill>
              <a:effectLst/>
              <a:latin typeface="Arial" panose="020B0604020202020204" pitchFamily="34" charset="0"/>
              <a:ea typeface="+mn-ea"/>
              <a:cs typeface="Arial" panose="020B0604020202020204" pitchFamily="34" charset="0"/>
            </a:rPr>
            <a:t>Reasons:</a:t>
          </a:r>
          <a:endParaRPr lang="en-US" sz="1400" b="1">
            <a:solidFill>
              <a:schemeClr val="dk1"/>
            </a:solidFill>
            <a:effectLst/>
            <a:latin typeface="Arial" panose="020B0604020202020204" pitchFamily="34" charset="0"/>
            <a:ea typeface="+mn-ea"/>
            <a:cs typeface="Arial" panose="020B0604020202020204" pitchFamily="34" charset="0"/>
          </a:endParaRPr>
        </a:p>
        <a:p>
          <a:r>
            <a:rPr lang="en-US" sz="1400">
              <a:solidFill>
                <a:schemeClr val="dk1"/>
              </a:solidFill>
              <a:effectLst/>
              <a:latin typeface="Arial" panose="020B0604020202020204" pitchFamily="34" charset="0"/>
              <a:ea typeface="+mn-ea"/>
              <a:cs typeface="Arial" panose="020B0604020202020204" pitchFamily="34" charset="0"/>
            </a:rPr>
            <a:t>High cost, low volume projects.</a:t>
          </a:r>
        </a:p>
        <a:p>
          <a:r>
            <a:rPr lang="en-US" sz="1400">
              <a:solidFill>
                <a:schemeClr val="dk1"/>
              </a:solidFill>
              <a:effectLst/>
              <a:latin typeface="Arial" panose="020B0604020202020204" pitchFamily="34" charset="0"/>
              <a:ea typeface="+mn-ea"/>
              <a:cs typeface="Arial" panose="020B0604020202020204" pitchFamily="34" charset="0"/>
            </a:rPr>
            <a:t>The company produces movies, television shows and home entertainment packages; each job goes through costing separately since every project is highly customized.</a:t>
          </a:r>
        </a:p>
        <a:p>
          <a:r>
            <a:rPr lang="en-US" sz="1400">
              <a:solidFill>
                <a:schemeClr val="dk1"/>
              </a:solidFill>
              <a:effectLst/>
              <a:latin typeface="Arial" panose="020B0604020202020204" pitchFamily="34" charset="0"/>
              <a:ea typeface="+mn-ea"/>
              <a:cs typeface="Arial" panose="020B0604020202020204" pitchFamily="34" charset="0"/>
            </a:rPr>
            <a:t> </a:t>
          </a:r>
        </a:p>
        <a:p>
          <a:r>
            <a:rPr lang="en-US" sz="1400">
              <a:solidFill>
                <a:schemeClr val="dk1"/>
              </a:solidFill>
              <a:effectLst/>
              <a:latin typeface="Arial" panose="020B0604020202020204" pitchFamily="34" charset="0"/>
              <a:ea typeface="+mn-ea"/>
              <a:cs typeface="Arial" panose="020B0604020202020204" pitchFamily="34" charset="0"/>
            </a:rPr>
            <a:t>Paramount is a distinctive global company that produces and sells its products in many countries around the world.    Paramount’s operations have relatively little impact environmentally, so that sustainability is not a big concern for the company.  </a:t>
          </a:r>
        </a:p>
        <a:p>
          <a:endParaRPr lang="en-US" sz="1400">
            <a:latin typeface="Arial" panose="020B0604020202020204" pitchFamily="34" charset="0"/>
            <a:cs typeface="Arial" panose="020B0604020202020204" pitchFamily="34" charset="0"/>
          </a:endParaRPr>
        </a:p>
      </xdr:txBody>
    </xdr:sp>
    <xdr:clientData/>
  </xdr:twoCellAnchor>
  <xdr:twoCellAnchor>
    <xdr:from>
      <xdr:col>1</xdr:col>
      <xdr:colOff>0</xdr:colOff>
      <xdr:row>68</xdr:row>
      <xdr:rowOff>-1</xdr:rowOff>
    </xdr:from>
    <xdr:to>
      <xdr:col>13</xdr:col>
      <xdr:colOff>390526</xdr:colOff>
      <xdr:row>107</xdr:row>
      <xdr:rowOff>136070</xdr:rowOff>
    </xdr:to>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381000" y="13865678"/>
          <a:ext cx="7738383" cy="5687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dk1"/>
              </a:solidFill>
              <a:effectLst/>
              <a:latin typeface="Arial" panose="020B0604020202020204" pitchFamily="34" charset="0"/>
              <a:ea typeface="+mn-ea"/>
              <a:cs typeface="Arial" panose="020B0604020202020204" pitchFamily="34" charset="0"/>
            </a:rPr>
            <a:t>Martin Marietta makes heavy building materials such</a:t>
          </a:r>
          <a:r>
            <a:rPr lang="en-US" sz="1400" baseline="0">
              <a:solidFill>
                <a:schemeClr val="dk1"/>
              </a:solidFill>
              <a:effectLst/>
              <a:latin typeface="Arial" panose="020B0604020202020204" pitchFamily="34" charset="0"/>
              <a:ea typeface="+mn-ea"/>
              <a:cs typeface="Arial" panose="020B0604020202020204" pitchFamily="34" charset="0"/>
            </a:rPr>
            <a:t> as asphalt, concrete and cement. </a:t>
          </a:r>
          <a:r>
            <a:rPr lang="en-US" sz="1400">
              <a:solidFill>
                <a:schemeClr val="dk1"/>
              </a:solidFill>
              <a:effectLst/>
              <a:latin typeface="Arial" panose="020B0604020202020204" pitchFamily="34" charset="0"/>
              <a:ea typeface="+mn-ea"/>
              <a:cs typeface="Arial" panose="020B0604020202020204" pitchFamily="34" charset="0"/>
            </a:rPr>
            <a:t>The</a:t>
          </a:r>
          <a:r>
            <a:rPr lang="en-US" sz="1400" baseline="0">
              <a:solidFill>
                <a:schemeClr val="dk1"/>
              </a:solidFill>
              <a:effectLst/>
              <a:latin typeface="Arial" panose="020B0604020202020204" pitchFamily="34" charset="0"/>
              <a:ea typeface="+mn-ea"/>
              <a:cs typeface="Arial" panose="020B0604020202020204" pitchFamily="34" charset="0"/>
            </a:rPr>
            <a:t> company not only </a:t>
          </a:r>
          <a:r>
            <a:rPr lang="en-US" sz="1400">
              <a:solidFill>
                <a:schemeClr val="dk1"/>
              </a:solidFill>
              <a:effectLst/>
              <a:latin typeface="Arial" panose="020B0604020202020204" pitchFamily="34" charset="0"/>
              <a:ea typeface="+mn-ea"/>
              <a:cs typeface="Arial" panose="020B0604020202020204" pitchFamily="34" charset="0"/>
            </a:rPr>
            <a:t>tries to to be energy efficient, and use water conservation programs, it also is a leader in providing sustainable building materials. </a:t>
          </a:r>
        </a:p>
        <a:p>
          <a:r>
            <a:rPr lang="en-US" sz="1400">
              <a:solidFill>
                <a:schemeClr val="dk1"/>
              </a:solidFill>
              <a:effectLst/>
              <a:latin typeface="Arial" panose="020B0604020202020204" pitchFamily="34" charset="0"/>
              <a:ea typeface="+mn-ea"/>
              <a:cs typeface="Arial" panose="020B0604020202020204" pitchFamily="34" charset="0"/>
            </a:rPr>
            <a:t> </a:t>
          </a:r>
          <a:endParaRPr lang="en-US" sz="1400">
            <a:effectLst/>
            <a:latin typeface="Arial" panose="020B0604020202020204" pitchFamily="34" charset="0"/>
            <a:cs typeface="Arial" panose="020B0604020202020204" pitchFamily="34" charset="0"/>
          </a:endParaRPr>
        </a:p>
        <a:p>
          <a:r>
            <a:rPr lang="en-US" sz="1400">
              <a:solidFill>
                <a:schemeClr val="dk1"/>
              </a:solidFill>
              <a:effectLst/>
              <a:latin typeface="Arial" panose="020B0604020202020204" pitchFamily="34" charset="0"/>
              <a:ea typeface="+mn-ea"/>
              <a:cs typeface="Arial" panose="020B0604020202020204" pitchFamily="34" charset="0"/>
            </a:rPr>
            <a:t>They produce</a:t>
          </a:r>
          <a:r>
            <a:rPr lang="en-US" sz="1400" baseline="0">
              <a:solidFill>
                <a:schemeClr val="dk1"/>
              </a:solidFill>
              <a:effectLst/>
              <a:latin typeface="Arial" panose="020B0604020202020204" pitchFamily="34" charset="0"/>
              <a:ea typeface="+mn-ea"/>
              <a:cs typeface="Arial" panose="020B0604020202020204" pitchFamily="34" charset="0"/>
            </a:rPr>
            <a:t> various types of cement, which </a:t>
          </a:r>
          <a:r>
            <a:rPr lang="en-US" sz="1400">
              <a:solidFill>
                <a:schemeClr val="dk1"/>
              </a:solidFill>
              <a:effectLst/>
              <a:latin typeface="Arial" panose="020B0604020202020204" pitchFamily="34" charset="0"/>
              <a:ea typeface="+mn-ea"/>
              <a:cs typeface="Arial" panose="020B0604020202020204" pitchFamily="34" charset="0"/>
            </a:rPr>
            <a:t>is a finely ground, manufactured mineral product that when combined with water, sand, gravel and other materials forms concrete, the most widely used construction material in the world. </a:t>
          </a:r>
        </a:p>
        <a:p>
          <a:endParaRPr lang="en-US" sz="1400">
            <a:solidFill>
              <a:schemeClr val="dk1"/>
            </a:solidFill>
            <a:effectLst/>
            <a:latin typeface="Arial" panose="020B0604020202020204" pitchFamily="34" charset="0"/>
            <a:ea typeface="+mn-ea"/>
            <a:cs typeface="Arial" panose="020B0604020202020204" pitchFamily="34" charset="0"/>
          </a:endParaRPr>
        </a:p>
        <a:p>
          <a:r>
            <a:rPr lang="en-US" sz="1400">
              <a:solidFill>
                <a:schemeClr val="dk1"/>
              </a:solidFill>
              <a:effectLst/>
              <a:latin typeface="Arial" panose="020B0604020202020204" pitchFamily="34" charset="0"/>
              <a:ea typeface="+mn-ea"/>
              <a:cs typeface="Arial" panose="020B0604020202020204" pitchFamily="34" charset="0"/>
            </a:rPr>
            <a:t>Another</a:t>
          </a:r>
          <a:r>
            <a:rPr lang="en-US" sz="1400" baseline="0">
              <a:solidFill>
                <a:schemeClr val="dk1"/>
              </a:solidFill>
              <a:effectLst/>
              <a:latin typeface="Arial" panose="020B0604020202020204" pitchFamily="34" charset="0"/>
              <a:ea typeface="+mn-ea"/>
              <a:cs typeface="Arial" panose="020B0604020202020204" pitchFamily="34" charset="0"/>
            </a:rPr>
            <a:t> of their product lines is asphalt, which is a </a:t>
          </a:r>
          <a:r>
            <a:rPr lang="en-US" sz="1400" b="0" i="0">
              <a:solidFill>
                <a:srgbClr val="222222"/>
              </a:solidFill>
              <a:effectLst/>
              <a:latin typeface="Roboto" panose="02000000000000000000" pitchFamily="2" charset="0"/>
            </a:rPr>
            <a:t>mixture of dark bituminous pitch with sand or gravel,</a:t>
          </a:r>
          <a:r>
            <a:rPr lang="en-US" sz="1400" baseline="0">
              <a:solidFill>
                <a:schemeClr val="dk1"/>
              </a:solidFill>
              <a:effectLst/>
              <a:latin typeface="Arial" panose="020B0604020202020204" pitchFamily="34" charset="0"/>
              <a:ea typeface="+mn-ea"/>
              <a:cs typeface="Arial" panose="020B0604020202020204" pitchFamily="34" charset="0"/>
            </a:rPr>
            <a:t> and the product  is commonly used to pave roads and parking lots.</a:t>
          </a:r>
          <a:endParaRPr lang="en-US" sz="1400">
            <a:effectLst/>
            <a:latin typeface="Arial" panose="020B0604020202020204" pitchFamily="34" charset="0"/>
            <a:cs typeface="Arial" panose="020B0604020202020204" pitchFamily="34" charset="0"/>
          </a:endParaRPr>
        </a:p>
        <a:p>
          <a:r>
            <a:rPr lang="en-US" sz="1400">
              <a:solidFill>
                <a:schemeClr val="dk1"/>
              </a:solidFill>
              <a:effectLst/>
              <a:latin typeface="Arial" panose="020B0604020202020204" pitchFamily="34" charset="0"/>
              <a:ea typeface="+mn-ea"/>
              <a:cs typeface="Arial" panose="020B0604020202020204" pitchFamily="34" charset="0"/>
            </a:rPr>
            <a:t> </a:t>
          </a:r>
          <a:endParaRPr lang="en-US" sz="1400">
            <a:effectLst/>
            <a:latin typeface="Arial" panose="020B0604020202020204" pitchFamily="34" charset="0"/>
            <a:cs typeface="Arial" panose="020B0604020202020204" pitchFamily="34" charset="0"/>
          </a:endParaRPr>
        </a:p>
        <a:p>
          <a:r>
            <a:rPr lang="en-US" sz="1400">
              <a:solidFill>
                <a:schemeClr val="dk1"/>
              </a:solidFill>
              <a:effectLst/>
              <a:latin typeface="Arial" panose="020B0604020202020204" pitchFamily="34" charset="0"/>
              <a:ea typeface="+mn-ea"/>
              <a:cs typeface="Arial" panose="020B0604020202020204" pitchFamily="34" charset="0"/>
            </a:rPr>
            <a:t>The company uses process costing.</a:t>
          </a:r>
          <a:endParaRPr lang="en-US" sz="1400">
            <a:effectLst/>
            <a:latin typeface="Arial" panose="020B0604020202020204" pitchFamily="34" charset="0"/>
            <a:cs typeface="Arial" panose="020B0604020202020204" pitchFamily="34" charset="0"/>
          </a:endParaRPr>
        </a:p>
        <a:p>
          <a:r>
            <a:rPr lang="en-US" sz="1400">
              <a:solidFill>
                <a:schemeClr val="dk1"/>
              </a:solidFill>
              <a:effectLst/>
              <a:latin typeface="Arial" panose="020B0604020202020204" pitchFamily="34" charset="0"/>
              <a:ea typeface="+mn-ea"/>
              <a:cs typeface="Arial" panose="020B0604020202020204" pitchFamily="34" charset="0"/>
            </a:rPr>
            <a:t> </a:t>
          </a:r>
          <a:endParaRPr lang="en-US" sz="1400">
            <a:effectLst/>
            <a:latin typeface="Arial" panose="020B0604020202020204" pitchFamily="34" charset="0"/>
            <a:cs typeface="Arial" panose="020B0604020202020204" pitchFamily="34" charset="0"/>
          </a:endParaRPr>
        </a:p>
        <a:p>
          <a:r>
            <a:rPr lang="en-US" sz="1400" b="1" u="sng">
              <a:solidFill>
                <a:schemeClr val="dk1"/>
              </a:solidFill>
              <a:effectLst/>
              <a:latin typeface="Arial" panose="020B0604020202020204" pitchFamily="34" charset="0"/>
              <a:ea typeface="+mn-ea"/>
              <a:cs typeface="Arial" panose="020B0604020202020204" pitchFamily="34" charset="0"/>
            </a:rPr>
            <a:t>Reasons:</a:t>
          </a:r>
          <a:endParaRPr lang="en-US" sz="1400">
            <a:effectLst/>
            <a:latin typeface="Arial" panose="020B0604020202020204" pitchFamily="34" charset="0"/>
            <a:cs typeface="Arial" panose="020B0604020202020204" pitchFamily="34" charset="0"/>
          </a:endParaRPr>
        </a:p>
        <a:p>
          <a:r>
            <a:rPr lang="en-US" sz="1400">
              <a:solidFill>
                <a:schemeClr val="dk1"/>
              </a:solidFill>
              <a:effectLst/>
              <a:latin typeface="Arial" panose="020B0604020202020204" pitchFamily="34" charset="0"/>
              <a:ea typeface="+mn-ea"/>
              <a:cs typeface="Arial" panose="020B0604020202020204" pitchFamily="34" charset="0"/>
            </a:rPr>
            <a:t> </a:t>
          </a:r>
          <a:endParaRPr lang="en-US" sz="1400">
            <a:effectLst/>
            <a:latin typeface="Arial" panose="020B0604020202020204" pitchFamily="34" charset="0"/>
            <a:cs typeface="Arial" panose="020B0604020202020204" pitchFamily="34" charset="0"/>
          </a:endParaRPr>
        </a:p>
        <a:p>
          <a:r>
            <a:rPr lang="en-US" sz="1400">
              <a:solidFill>
                <a:schemeClr val="dk1"/>
              </a:solidFill>
              <a:effectLst/>
              <a:latin typeface="Arial" panose="020B0604020202020204" pitchFamily="34" charset="0"/>
              <a:ea typeface="+mn-ea"/>
              <a:cs typeface="Arial" panose="020B0604020202020204" pitchFamily="34" charset="0"/>
            </a:rPr>
            <a:t>High volume, low cost product.</a:t>
          </a:r>
          <a:endParaRPr lang="en-US" sz="1400">
            <a:effectLst/>
            <a:latin typeface="Arial" panose="020B0604020202020204" pitchFamily="34" charset="0"/>
            <a:cs typeface="Arial" panose="020B0604020202020204" pitchFamily="34" charset="0"/>
          </a:endParaRPr>
        </a:p>
        <a:p>
          <a:r>
            <a:rPr lang="en-US" sz="1400">
              <a:solidFill>
                <a:schemeClr val="dk1"/>
              </a:solidFill>
              <a:effectLst/>
              <a:latin typeface="Arial" panose="020B0604020202020204" pitchFamily="34" charset="0"/>
              <a:ea typeface="+mn-ea"/>
              <a:cs typeface="Arial" panose="020B0604020202020204" pitchFamily="34" charset="0"/>
            </a:rPr>
            <a:t>It is not economically feasible to keep track of the detailed cost elements applied to each unit of production (the bag of cement or truckload of asphalt).</a:t>
          </a:r>
          <a:endParaRPr lang="en-US" sz="1400">
            <a:effectLst/>
            <a:latin typeface="Arial" panose="020B0604020202020204" pitchFamily="34" charset="0"/>
            <a:cs typeface="Arial" panose="020B0604020202020204" pitchFamily="34" charset="0"/>
          </a:endParaRPr>
        </a:p>
        <a:p>
          <a:r>
            <a:rPr lang="en-US" sz="1400">
              <a:solidFill>
                <a:schemeClr val="dk1"/>
              </a:solidFill>
              <a:effectLst/>
              <a:latin typeface="Arial" panose="020B0604020202020204" pitchFamily="34" charset="0"/>
              <a:ea typeface="+mn-ea"/>
              <a:cs typeface="Arial" panose="020B0604020202020204" pitchFamily="34" charset="0"/>
            </a:rPr>
            <a:t> </a:t>
          </a:r>
          <a:endParaRPr lang="en-US" sz="1400">
            <a:effectLst/>
            <a:latin typeface="Arial" panose="020B0604020202020204" pitchFamily="34" charset="0"/>
            <a:cs typeface="Arial" panose="020B0604020202020204" pitchFamily="34" charset="0"/>
          </a:endParaRPr>
        </a:p>
        <a:p>
          <a:r>
            <a:rPr lang="en-US" sz="1400" b="0" i="0">
              <a:solidFill>
                <a:srgbClr val="35373B"/>
              </a:solidFill>
              <a:effectLst/>
              <a:latin typeface="Arial" panose="020B0604020202020204" pitchFamily="34" charset="0"/>
              <a:cs typeface="Arial" panose="020B0604020202020204" pitchFamily="34" charset="0"/>
            </a:rPr>
            <a:t>Martin Marietta is an American-based company and a leading supplier of building materials – including aggregates, cement, ready mixed concrete and asphalt.</a:t>
          </a:r>
          <a:r>
            <a:rPr lang="en-US" sz="1400">
              <a:solidFill>
                <a:schemeClr val="dk1"/>
              </a:solidFill>
              <a:effectLst/>
              <a:latin typeface="Arial" panose="020B0604020202020204" pitchFamily="34" charset="0"/>
              <a:ea typeface="+mn-ea"/>
              <a:cs typeface="Arial" panose="020B0604020202020204" pitchFamily="34" charset="0"/>
            </a:rPr>
            <a:t>Its product is a highly environmentally sensitive, and the company’s Web site explains the efforts it makes on the production side of the business to manage the environmental impact.  </a:t>
          </a:r>
        </a:p>
        <a:p>
          <a:endParaRPr lang="en-US" sz="1400">
            <a:solidFill>
              <a:schemeClr val="dk1"/>
            </a:solidFill>
            <a:effectLst/>
            <a:latin typeface="Arial" panose="020B0604020202020204" pitchFamily="34" charset="0"/>
            <a:ea typeface="+mn-ea"/>
            <a:cs typeface="Arial" panose="020B0604020202020204" pitchFamily="34" charset="0"/>
          </a:endParaRPr>
        </a:p>
        <a:p>
          <a:r>
            <a:rPr lang="en-US" sz="1400">
              <a:solidFill>
                <a:schemeClr val="dk1"/>
              </a:solidFill>
              <a:effectLst/>
              <a:latin typeface="Arial" panose="020B0604020202020204" pitchFamily="34" charset="0"/>
              <a:ea typeface="+mn-ea"/>
              <a:cs typeface="Arial" panose="020B0604020202020204" pitchFamily="34" charset="0"/>
            </a:rPr>
            <a:t>From the Martin</a:t>
          </a:r>
          <a:r>
            <a:rPr lang="en-US" sz="1400" baseline="0">
              <a:solidFill>
                <a:schemeClr val="dk1"/>
              </a:solidFill>
              <a:effectLst/>
              <a:latin typeface="Arial" panose="020B0604020202020204" pitchFamily="34" charset="0"/>
              <a:ea typeface="+mn-ea"/>
              <a:cs typeface="Arial" panose="020B0604020202020204" pitchFamily="34" charset="0"/>
            </a:rPr>
            <a:t> Marietta</a:t>
          </a:r>
          <a:r>
            <a:rPr lang="en-US" sz="1400">
              <a:solidFill>
                <a:schemeClr val="dk1"/>
              </a:solidFill>
              <a:effectLst/>
              <a:latin typeface="Arial" panose="020B0604020202020204" pitchFamily="34" charset="0"/>
              <a:ea typeface="+mn-ea"/>
              <a:cs typeface="Arial" panose="020B0604020202020204" pitchFamily="34" charset="0"/>
            </a:rPr>
            <a:t> Web site:  </a:t>
          </a:r>
          <a:endParaRPr lang="en-US" sz="1400">
            <a:effectLst/>
            <a:latin typeface="Arial" panose="020B0604020202020204" pitchFamily="34" charset="0"/>
            <a:cs typeface="Arial" panose="020B0604020202020204" pitchFamily="34" charset="0"/>
          </a:endParaRPr>
        </a:p>
        <a:p>
          <a:r>
            <a:rPr lang="en-US" sz="1400">
              <a:solidFill>
                <a:schemeClr val="dk1"/>
              </a:solidFill>
              <a:effectLst/>
              <a:latin typeface="Arial" panose="020B0604020202020204" pitchFamily="34" charset="0"/>
              <a:ea typeface="+mn-ea"/>
              <a:cs typeface="Arial" panose="020B0604020202020204" pitchFamily="34" charset="0"/>
            </a:rPr>
            <a:t>“</a:t>
          </a:r>
          <a:r>
            <a:rPr lang="en-US" sz="1400" b="0" i="0">
              <a:solidFill>
                <a:schemeClr val="dk1"/>
              </a:solidFill>
              <a:effectLst/>
              <a:latin typeface="Arial" panose="020B0604020202020204" pitchFamily="34" charset="0"/>
              <a:ea typeface="+mn-ea"/>
              <a:cs typeface="Arial" panose="020B0604020202020204" pitchFamily="34" charset="0"/>
            </a:rPr>
            <a:t>Our company's commitment to sustainability enhances our core values, building a foundation of social and environmental responsibility. This unwavering focus drives us in four key areas: safe operations, community well-being, employee well-being, and environmental stewardship. Through the integration of our sustainability principles, we create lasting results that benefit our employees, customers, communities, and society as a whole</a:t>
          </a:r>
          <a:r>
            <a:rPr lang="en-US" sz="1400">
              <a:solidFill>
                <a:schemeClr val="dk1"/>
              </a:solidFill>
              <a:effectLst/>
              <a:latin typeface="Arial" panose="020B0604020202020204" pitchFamily="34" charset="0"/>
              <a:ea typeface="+mn-ea"/>
              <a:cs typeface="Arial" panose="020B0604020202020204" pitchFamily="34" charset="0"/>
            </a:rPr>
            <a:t>.”</a:t>
          </a:r>
          <a:endParaRPr lang="en-US" sz="1400">
            <a:effectLst/>
            <a:latin typeface="Arial" panose="020B0604020202020204" pitchFamily="34" charset="0"/>
            <a:cs typeface="Arial" panose="020B0604020202020204" pitchFamily="34" charset="0"/>
          </a:endParaRPr>
        </a:p>
        <a:p>
          <a:endParaRPr lang="en-US" sz="1400">
            <a:latin typeface="Arial" panose="020B0604020202020204" pitchFamily="34" charset="0"/>
            <a:cs typeface="Arial" panose="020B0604020202020204" pitchFamily="34" charset="0"/>
          </a:endParaRPr>
        </a:p>
      </xdr:txBody>
    </xdr:sp>
    <xdr:clientData/>
  </xdr:twoCellAnchor>
  <xdr:twoCellAnchor>
    <xdr:from>
      <xdr:col>1</xdr:col>
      <xdr:colOff>0</xdr:colOff>
      <xdr:row>135</xdr:row>
      <xdr:rowOff>0</xdr:rowOff>
    </xdr:from>
    <xdr:to>
      <xdr:col>13</xdr:col>
      <xdr:colOff>390526</xdr:colOff>
      <xdr:row>152</xdr:row>
      <xdr:rowOff>81642</xdr:rowOff>
    </xdr:to>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381000" y="27949071"/>
          <a:ext cx="7738383" cy="285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dk1"/>
              </a:solidFill>
              <a:effectLst/>
              <a:latin typeface="Arial" panose="020B0604020202020204" pitchFamily="34" charset="0"/>
              <a:ea typeface="+mn-ea"/>
              <a:cs typeface="Arial" panose="020B0604020202020204" pitchFamily="34" charset="0"/>
            </a:rPr>
            <a:t>Coca-Cola is the world’s most recognized brand, a significant global company with more than 400 different beverage brands produced and sold in more than 200 countries.  </a:t>
          </a:r>
        </a:p>
        <a:p>
          <a:r>
            <a:rPr lang="en-US" sz="1400">
              <a:solidFill>
                <a:schemeClr val="dk1"/>
              </a:solidFill>
              <a:effectLst/>
              <a:latin typeface="Arial" panose="020B0604020202020204" pitchFamily="34" charset="0"/>
              <a:ea typeface="+mn-ea"/>
              <a:cs typeface="Arial" panose="020B0604020202020204" pitchFamily="34" charset="0"/>
            </a:rPr>
            <a:t>The production of beverages is a process industry with a variety of raw materials being mixed, processed and then packaged into the final product.   The company uses a process costing system. </a:t>
          </a:r>
        </a:p>
        <a:p>
          <a:r>
            <a:rPr lang="en-US" sz="1400">
              <a:solidFill>
                <a:schemeClr val="dk1"/>
              </a:solidFill>
              <a:effectLst/>
              <a:latin typeface="Arial" panose="020B0604020202020204" pitchFamily="34" charset="0"/>
              <a:ea typeface="+mn-ea"/>
              <a:cs typeface="Arial" panose="020B0604020202020204" pitchFamily="34" charset="0"/>
            </a:rPr>
            <a:t> </a:t>
          </a:r>
        </a:p>
        <a:p>
          <a:pPr marL="0" marR="0" indent="0" defTabSz="914400" eaLnBrk="1" fontAlgn="auto" latinLnBrk="0" hangingPunct="1">
            <a:lnSpc>
              <a:spcPct val="100000"/>
            </a:lnSpc>
            <a:spcBef>
              <a:spcPts val="0"/>
            </a:spcBef>
            <a:spcAft>
              <a:spcPts val="0"/>
            </a:spcAft>
            <a:buClrTx/>
            <a:buSzTx/>
            <a:buFontTx/>
            <a:buNone/>
            <a:tabLst/>
            <a:defRPr/>
          </a:pPr>
          <a:r>
            <a:rPr lang="en-US" sz="1400" b="1" u="sng">
              <a:solidFill>
                <a:schemeClr val="dk1"/>
              </a:solidFill>
              <a:effectLst/>
              <a:latin typeface="Arial" panose="020B0604020202020204" pitchFamily="34" charset="0"/>
              <a:ea typeface="+mn-ea"/>
              <a:cs typeface="Arial" panose="020B0604020202020204" pitchFamily="34" charset="0"/>
            </a:rPr>
            <a:t>Reasons:</a:t>
          </a:r>
          <a:endParaRPr lang="en-US" sz="1400">
            <a:effectLst/>
            <a:latin typeface="Arial" panose="020B0604020202020204" pitchFamily="34" charset="0"/>
            <a:cs typeface="Arial" panose="020B0604020202020204" pitchFamily="34" charset="0"/>
          </a:endParaRPr>
        </a:p>
        <a:p>
          <a:r>
            <a:rPr lang="en-US" sz="1400">
              <a:solidFill>
                <a:schemeClr val="dk1"/>
              </a:solidFill>
              <a:effectLst/>
              <a:latin typeface="Arial" panose="020B0604020202020204" pitchFamily="34" charset="0"/>
              <a:ea typeface="+mn-ea"/>
              <a:cs typeface="Arial" panose="020B0604020202020204" pitchFamily="34" charset="0"/>
            </a:rPr>
            <a:t>The primary sustainability issue for the company is the disposal of the packaging of its products.   Coca-Cola, like many if its competitors, has made efforts to reduce the amount of plastic used in its packaging.  Another broad social issue for Coca-Cola is the use of sweeteners in its beverages.   Health officials are concerned about the contribution of these beverages to obesity and related health problems.   The company’s Web site explains its approach for improving nutrition and health. </a:t>
          </a:r>
        </a:p>
        <a:p>
          <a:endParaRPr lang="en-US" sz="14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9524</xdr:colOff>
      <xdr:row>13</xdr:row>
      <xdr:rowOff>19051</xdr:rowOff>
    </xdr:from>
    <xdr:to>
      <xdr:col>13</xdr:col>
      <xdr:colOff>304799</xdr:colOff>
      <xdr:row>30</xdr:row>
      <xdr:rowOff>95251</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390524" y="2908301"/>
          <a:ext cx="7645400" cy="3314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Arial" panose="020B0604020202020204" pitchFamily="34" charset="0"/>
              <a:ea typeface="+mn-ea"/>
              <a:cs typeface="Arial" panose="020B0604020202020204" pitchFamily="34" charset="0"/>
            </a:rPr>
            <a:t> </a:t>
          </a:r>
          <a:r>
            <a:rPr lang="en-US" sz="1400">
              <a:solidFill>
                <a:schemeClr val="dk1"/>
              </a:solidFill>
              <a:effectLst/>
              <a:latin typeface="Arial" panose="020B0604020202020204" pitchFamily="34" charset="0"/>
              <a:ea typeface="+mn-ea"/>
              <a:cs typeface="Arial" panose="020B0604020202020204" pitchFamily="34" charset="0"/>
            </a:rPr>
            <a:t>The Zurich Insurance Group is a global leader in the financial services industry, providing its customers with solutions in the area of financial protection and asset accumulation. The Group concentrates its activities in five business segments: non-life and life insurance, reinsurance, Farmers Management Services, and asset management. Headquartered in Zurich, Switzerland, the Group's worldwide presence builds on strong positions in its three key markets - the United States, the United Kingdom and Switzerland. </a:t>
          </a:r>
        </a:p>
        <a:p>
          <a:r>
            <a:rPr lang="en-US" sz="1400">
              <a:solidFill>
                <a:schemeClr val="dk1"/>
              </a:solidFill>
              <a:effectLst/>
              <a:latin typeface="Arial" panose="020B0604020202020204" pitchFamily="34" charset="0"/>
              <a:ea typeface="+mn-ea"/>
              <a:cs typeface="Arial" panose="020B0604020202020204" pitchFamily="34" charset="0"/>
            </a:rPr>
            <a:t> </a:t>
          </a:r>
        </a:p>
        <a:p>
          <a:r>
            <a:rPr lang="en-US" sz="1400">
              <a:solidFill>
                <a:schemeClr val="dk1"/>
              </a:solidFill>
              <a:effectLst/>
              <a:latin typeface="Arial" panose="020B0604020202020204" pitchFamily="34" charset="0"/>
              <a:ea typeface="+mn-ea"/>
              <a:cs typeface="Arial" panose="020B0604020202020204" pitchFamily="34" charset="0"/>
            </a:rPr>
            <a:t>Because Zurich provides unique solutions to customers, particularly in the high net worth area, the company uses a job costing system. Each customer is handled individually and products, such as insurance, asset management services, and reinsurance, are provided as needed.</a:t>
          </a:r>
        </a:p>
        <a:p>
          <a:endParaRPr lang="en-US" sz="1400">
            <a:solidFill>
              <a:schemeClr val="dk1"/>
            </a:solidFill>
            <a:effectLst/>
            <a:latin typeface="Arial" panose="020B0604020202020204" pitchFamily="34" charset="0"/>
            <a:ea typeface="+mn-ea"/>
            <a:cs typeface="Arial" panose="020B0604020202020204" pitchFamily="34" charset="0"/>
          </a:endParaRPr>
        </a:p>
        <a:p>
          <a:r>
            <a:rPr lang="en-US" sz="1400">
              <a:solidFill>
                <a:schemeClr val="dk1"/>
              </a:solidFill>
              <a:effectLst/>
              <a:latin typeface="Arial" panose="020B0604020202020204" pitchFamily="34" charset="0"/>
              <a:ea typeface="+mn-ea"/>
              <a:cs typeface="Arial" panose="020B0604020202020204" pitchFamily="34" charset="0"/>
            </a:rPr>
            <a:t>The nature of Zurich’s business is such that there environmental sustainability does not play a key role in its business planning and decision making.  However, the company does have a corporate sustainability policy which aims to reduce carbon emissions waste in its operations.  </a:t>
          </a:r>
        </a:p>
        <a:p>
          <a:r>
            <a:rPr lang="en-US" sz="1400">
              <a:solidFill>
                <a:schemeClr val="dk1"/>
              </a:solidFill>
              <a:effectLst/>
              <a:latin typeface="Arial" panose="020B0604020202020204" pitchFamily="34" charset="0"/>
              <a:ea typeface="+mn-ea"/>
              <a:cs typeface="Arial" panose="020B0604020202020204" pitchFamily="34" charset="0"/>
            </a:rPr>
            <a:t> </a:t>
          </a:r>
        </a:p>
      </xdr:txBody>
    </xdr:sp>
    <xdr:clientData/>
  </xdr:twoCellAnchor>
  <xdr:twoCellAnchor>
    <xdr:from>
      <xdr:col>0</xdr:col>
      <xdr:colOff>365125</xdr:colOff>
      <xdr:row>33</xdr:row>
      <xdr:rowOff>0</xdr:rowOff>
    </xdr:from>
    <xdr:to>
      <xdr:col>13</xdr:col>
      <xdr:colOff>273050</xdr:colOff>
      <xdr:row>51</xdr:row>
      <xdr:rowOff>142875</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365125" y="6772275"/>
          <a:ext cx="8070850" cy="3057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dk1"/>
              </a:solidFill>
              <a:effectLst/>
              <a:latin typeface="Arial" panose="020B0604020202020204" pitchFamily="34" charset="0"/>
              <a:ea typeface="+mn-ea"/>
              <a:cs typeface="Arial" panose="020B0604020202020204" pitchFamily="34" charset="0"/>
            </a:rPr>
            <a:t>Reichhold is a large manufacturer of chemical products including coatings (epoxy, acrylic and other resins), latex (in a joint venture with Dow Chemical Company), and composites (gelcoats and resins used in the manufacture of fiberglass products including boats, bathroom fixtures, and other applications).  Once owned by Japan’s Nippon Ink company, Reichhold is now a private entity.  </a:t>
          </a:r>
        </a:p>
        <a:p>
          <a:endParaRPr lang="en-US" sz="1400">
            <a:solidFill>
              <a:schemeClr val="dk1"/>
            </a:solidFill>
            <a:effectLst/>
            <a:latin typeface="Arial" panose="020B0604020202020204" pitchFamily="34" charset="0"/>
            <a:ea typeface="+mn-ea"/>
            <a:cs typeface="Arial" panose="020B0604020202020204" pitchFamily="34" charset="0"/>
          </a:endParaRPr>
        </a:p>
        <a:p>
          <a:r>
            <a:rPr lang="en-US" sz="1400">
              <a:solidFill>
                <a:schemeClr val="dk1"/>
              </a:solidFill>
              <a:effectLst/>
              <a:latin typeface="Arial" panose="020B0604020202020204" pitchFamily="34" charset="0"/>
              <a:ea typeface="+mn-ea"/>
              <a:cs typeface="Arial" panose="020B0604020202020204" pitchFamily="34" charset="0"/>
            </a:rPr>
            <a:t>The chemical manufacturing industry is characterized by high volume production involving a number of manufacturing processes, so that process costing is a good choice for Reichhold. </a:t>
          </a:r>
        </a:p>
        <a:p>
          <a:endParaRPr lang="en-US" sz="1400">
            <a:solidFill>
              <a:schemeClr val="dk1"/>
            </a:solidFill>
            <a:effectLst/>
            <a:latin typeface="Arial" panose="020B0604020202020204" pitchFamily="34" charset="0"/>
            <a:ea typeface="+mn-ea"/>
            <a:cs typeface="Arial" panose="020B0604020202020204" pitchFamily="34" charset="0"/>
          </a:endParaRPr>
        </a:p>
        <a:p>
          <a:r>
            <a:rPr lang="en-US" sz="1400">
              <a:solidFill>
                <a:schemeClr val="dk1"/>
              </a:solidFill>
              <a:effectLst/>
              <a:latin typeface="Arial" panose="020B0604020202020204" pitchFamily="34" charset="0"/>
              <a:ea typeface="+mn-ea"/>
              <a:cs typeface="Arial" panose="020B0604020202020204" pitchFamily="34" charset="0"/>
            </a:rPr>
            <a:t>Reichhold is a truly global company, as is apparent from its Web site.   Sustainability is a key factor in business planning and decision making for the company since it makes industrial and commercial chemicals, many of which can be harmful to the environment.   Reichhold’s Web site states:  “Reichhold does not tolerate unethical or illegal conduct by its employees. We put ethics ahead of short-term financial gains, which we believe will create loyalty when customers are treated fairly and equitably.”</a:t>
          </a:r>
        </a:p>
        <a:p>
          <a:endParaRPr lang="en-US" sz="1400">
            <a:latin typeface="Arial" panose="020B0604020202020204" pitchFamily="34" charset="0"/>
            <a:cs typeface="Arial" panose="020B0604020202020204" pitchFamily="34" charset="0"/>
          </a:endParaRPr>
        </a:p>
      </xdr:txBody>
    </xdr:sp>
    <xdr:clientData/>
  </xdr:twoCellAnchor>
  <xdr:twoCellAnchor>
    <xdr:from>
      <xdr:col>0</xdr:col>
      <xdr:colOff>333375</xdr:colOff>
      <xdr:row>74</xdr:row>
      <xdr:rowOff>127001</xdr:rowOff>
    </xdr:from>
    <xdr:to>
      <xdr:col>13</xdr:col>
      <xdr:colOff>247650</xdr:colOff>
      <xdr:row>94</xdr:row>
      <xdr:rowOff>152400</xdr:rowOff>
    </xdr:to>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333375" y="14795501"/>
          <a:ext cx="8077200" cy="32638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dk1"/>
              </a:solidFill>
              <a:effectLst/>
              <a:latin typeface="Arial" panose="020B0604020202020204" pitchFamily="34" charset="0"/>
              <a:ea typeface="+mn-ea"/>
              <a:cs typeface="Arial" panose="020B0604020202020204" pitchFamily="34" charset="0"/>
            </a:rPr>
            <a:t>Evian Natural Spring Water is bottled exclusively at its source in Evian-les-Bains located in the French Alps. Filled, sealed bottles are then shipped to over 120 countries throughout the world. Evian spring water is perfect by nature. Naturally pure and fresh, it is not artificially treated or processed in any way. Its unique source in the heart of the French Alps guarantees Evian natural spring waters remarkable purity.</a:t>
          </a:r>
        </a:p>
        <a:p>
          <a:r>
            <a:rPr lang="en-US" sz="1400">
              <a:solidFill>
                <a:schemeClr val="dk1"/>
              </a:solidFill>
              <a:effectLst/>
              <a:latin typeface="Arial" panose="020B0604020202020204" pitchFamily="34" charset="0"/>
              <a:ea typeface="+mn-ea"/>
              <a:cs typeface="Arial" panose="020B0604020202020204" pitchFamily="34" charset="0"/>
            </a:rPr>
            <a:t> </a:t>
          </a:r>
        </a:p>
        <a:p>
          <a:pPr marL="0" marR="0"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effectLst/>
              <a:latin typeface="Arial" panose="020B0604020202020204" pitchFamily="34" charset="0"/>
              <a:ea typeface="+mn-ea"/>
              <a:cs typeface="Arial" panose="020B0604020202020204" pitchFamily="34" charset="0"/>
            </a:rPr>
            <a:t>The company has a high volume low cost product, sold in individual bottles,</a:t>
          </a:r>
          <a:r>
            <a:rPr lang="en-US" sz="1400" baseline="0">
              <a:solidFill>
                <a:schemeClr val="dk1"/>
              </a:solidFill>
              <a:effectLst/>
              <a:latin typeface="Arial" panose="020B0604020202020204" pitchFamily="34" charset="0"/>
              <a:ea typeface="+mn-ea"/>
              <a:cs typeface="Arial" panose="020B0604020202020204" pitchFamily="34" charset="0"/>
            </a:rPr>
            <a:t> so it </a:t>
          </a:r>
          <a:r>
            <a:rPr lang="en-US" sz="1400">
              <a:solidFill>
                <a:schemeClr val="dk1"/>
              </a:solidFill>
              <a:effectLst/>
              <a:latin typeface="Arial" panose="020B0604020202020204" pitchFamily="34" charset="0"/>
              <a:ea typeface="+mn-ea"/>
              <a:cs typeface="Arial" panose="020B0604020202020204" pitchFamily="34" charset="0"/>
            </a:rPr>
            <a:t>uses process costing.</a:t>
          </a:r>
        </a:p>
        <a:p>
          <a:r>
            <a:rPr lang="en-US" sz="1400">
              <a:solidFill>
                <a:schemeClr val="dk1"/>
              </a:solidFill>
              <a:effectLst/>
              <a:latin typeface="Arial" panose="020B0604020202020204" pitchFamily="34" charset="0"/>
              <a:ea typeface="+mn-ea"/>
              <a:cs typeface="Arial" panose="020B0604020202020204" pitchFamily="34" charset="0"/>
            </a:rPr>
            <a:t>It is not economically feasible to keep track of the detailed cost elements applied to each unit of production.</a:t>
          </a:r>
        </a:p>
        <a:p>
          <a:r>
            <a:rPr lang="en-US" sz="1400">
              <a:solidFill>
                <a:schemeClr val="dk1"/>
              </a:solidFill>
              <a:effectLst/>
              <a:latin typeface="Arial" panose="020B0604020202020204" pitchFamily="34" charset="0"/>
              <a:ea typeface="+mn-ea"/>
              <a:cs typeface="Arial" panose="020B0604020202020204" pitchFamily="34" charset="0"/>
            </a:rPr>
            <a:t> </a:t>
          </a:r>
        </a:p>
        <a:p>
          <a:r>
            <a:rPr lang="en-US" sz="1400">
              <a:solidFill>
                <a:schemeClr val="dk1"/>
              </a:solidFill>
              <a:effectLst/>
              <a:latin typeface="Arial" panose="020B0604020202020204" pitchFamily="34" charset="0"/>
              <a:ea typeface="+mn-ea"/>
              <a:cs typeface="Arial" panose="020B0604020202020204" pitchFamily="34" charset="0"/>
            </a:rPr>
            <a:t>The fact that Evian is a global company is clear from its Web site.  The sustainability issues for Evian are similar to those of other beverage bottlers, and that is to reduce the waste associated with packaging the product.  Evian’s Web site explains the company’s focus on promoting clean water initiatives worldwide.</a:t>
          </a:r>
          <a:endParaRPr lang="en-US" sz="1400">
            <a:latin typeface="Arial" panose="020B0604020202020204" pitchFamily="34" charset="0"/>
            <a:cs typeface="Arial" panose="020B0604020202020204" pitchFamily="34" charset="0"/>
          </a:endParaRPr>
        </a:p>
      </xdr:txBody>
    </xdr:sp>
    <xdr:clientData/>
  </xdr:twoCellAnchor>
  <xdr:twoCellAnchor>
    <xdr:from>
      <xdr:col>0</xdr:col>
      <xdr:colOff>349250</xdr:colOff>
      <xdr:row>56</xdr:row>
      <xdr:rowOff>15876</xdr:rowOff>
    </xdr:from>
    <xdr:to>
      <xdr:col>13</xdr:col>
      <xdr:colOff>263525</xdr:colOff>
      <xdr:row>72</xdr:row>
      <xdr:rowOff>0</xdr:rowOff>
    </xdr:to>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349250" y="11369676"/>
          <a:ext cx="8077200" cy="2584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dk1"/>
              </a:solidFill>
              <a:effectLst/>
              <a:latin typeface="Arial" panose="020B0604020202020204" pitchFamily="34" charset="0"/>
              <a:ea typeface="+mn-ea"/>
              <a:cs typeface="Arial" panose="020B0604020202020204" pitchFamily="34" charset="0"/>
            </a:rPr>
            <a:t>Nestle is one of the leading food companies in the world. Its product portfolio includes brands such as Perrier, Poland Spring, Nescafe, Lean Cuisine, Alpo, Butterfinger, and Kit Kat. The whole food production process is a continuous high-volume one and so will have a process costing system.</a:t>
          </a:r>
        </a:p>
        <a:p>
          <a:r>
            <a:rPr lang="en-US" sz="1400">
              <a:solidFill>
                <a:schemeClr val="dk1"/>
              </a:solidFill>
              <a:effectLst/>
              <a:latin typeface="Arial" panose="020B0604020202020204" pitchFamily="34" charset="0"/>
              <a:ea typeface="+mn-ea"/>
              <a:cs typeface="Arial" panose="020B0604020202020204" pitchFamily="34" charset="0"/>
            </a:rPr>
            <a:t> </a:t>
          </a:r>
        </a:p>
        <a:p>
          <a:r>
            <a:rPr lang="en-US" sz="1400">
              <a:solidFill>
                <a:schemeClr val="dk1"/>
              </a:solidFill>
              <a:effectLst/>
              <a:latin typeface="Arial" panose="020B0604020202020204" pitchFamily="34" charset="0"/>
              <a:ea typeface="+mn-ea"/>
              <a:cs typeface="Arial" panose="020B0604020202020204" pitchFamily="34" charset="0"/>
            </a:rPr>
            <a:t>Nestle is a global organization as it is the largest food company in the world, with 280,000 employees and 443 factories around the world.</a:t>
          </a:r>
        </a:p>
        <a:p>
          <a:r>
            <a:rPr lang="en-US" sz="1400">
              <a:solidFill>
                <a:schemeClr val="dk1"/>
              </a:solidFill>
              <a:effectLst/>
              <a:latin typeface="Arial" panose="020B0604020202020204" pitchFamily="34" charset="0"/>
              <a:ea typeface="+mn-ea"/>
              <a:cs typeface="Arial" panose="020B0604020202020204" pitchFamily="34" charset="0"/>
            </a:rPr>
            <a:t> </a:t>
          </a:r>
        </a:p>
        <a:p>
          <a:r>
            <a:rPr lang="en-US" sz="1400">
              <a:solidFill>
                <a:schemeClr val="dk1"/>
              </a:solidFill>
              <a:effectLst/>
              <a:latin typeface="Arial" panose="020B0604020202020204" pitchFamily="34" charset="0"/>
              <a:ea typeface="+mn-ea"/>
              <a:cs typeface="Arial" panose="020B0604020202020204" pitchFamily="34" charset="0"/>
            </a:rPr>
            <a:t>Regarding sustainability, Nestle’s Web site states:  “We commit ourselves to environmentally sustainable business practices. At all stages of the product life cycle we strive to use natural resources efficiently, favour the use of sustainably-managed renewable resources, and target zero waste.”</a:t>
          </a:r>
        </a:p>
        <a:p>
          <a:r>
            <a:rPr lang="en-US" sz="1400">
              <a:solidFill>
                <a:schemeClr val="dk1"/>
              </a:solidFill>
              <a:effectLst/>
              <a:latin typeface="Arial" panose="020B0604020202020204" pitchFamily="34" charset="0"/>
              <a:ea typeface="+mn-ea"/>
              <a:cs typeface="Arial" panose="020B0604020202020204" pitchFamily="34"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304799</xdr:colOff>
      <xdr:row>2</xdr:row>
      <xdr:rowOff>38100</xdr:rowOff>
    </xdr:from>
    <xdr:to>
      <xdr:col>12</xdr:col>
      <xdr:colOff>520700</xdr:colOff>
      <xdr:row>23</xdr:row>
      <xdr:rowOff>666750</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304799" y="457200"/>
          <a:ext cx="7321551" cy="402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dk1"/>
              </a:solidFill>
              <a:effectLst/>
              <a:latin typeface="Arial" panose="020B0604020202020204" pitchFamily="34" charset="0"/>
              <a:ea typeface="+mn-ea"/>
              <a:cs typeface="Arial" panose="020B0604020202020204" pitchFamily="34" charset="0"/>
            </a:rPr>
            <a:t>Erkens Company uses a job costing system with normal costing and applies factory overhead on the basis of machine-hours. At the beginning of the year, management estimated that the company would incur $1,980,000 of factory overhead costs and use 66,000 machine-hours.</a:t>
          </a:r>
        </a:p>
        <a:p>
          <a:r>
            <a:rPr lang="en-US" sz="1400">
              <a:solidFill>
                <a:schemeClr val="dk1"/>
              </a:solidFill>
              <a:effectLst/>
              <a:latin typeface="Arial" panose="020B0604020202020204" pitchFamily="34" charset="0"/>
              <a:ea typeface="+mn-ea"/>
              <a:cs typeface="Arial" panose="020B0604020202020204" pitchFamily="34" charset="0"/>
            </a:rPr>
            <a:t> </a:t>
          </a:r>
        </a:p>
        <a:p>
          <a:r>
            <a:rPr lang="en-US" sz="1400">
              <a:solidFill>
                <a:schemeClr val="dk1"/>
              </a:solidFill>
              <a:effectLst/>
              <a:latin typeface="Arial" panose="020B0604020202020204" pitchFamily="34" charset="0"/>
              <a:ea typeface="+mn-ea"/>
              <a:cs typeface="Arial" panose="020B0604020202020204" pitchFamily="34" charset="0"/>
            </a:rPr>
            <a:t>Carlson Company recorded the following events during the month of April:</a:t>
          </a:r>
        </a:p>
        <a:p>
          <a:pPr marL="228600" lvl="0" indent="-228600">
            <a:buFont typeface="+mj-lt"/>
            <a:buAutoNum type="alphaLcPeriod"/>
          </a:pPr>
          <a:r>
            <a:rPr lang="en-US" sz="1400">
              <a:solidFill>
                <a:schemeClr val="dk1"/>
              </a:solidFill>
              <a:effectLst/>
              <a:latin typeface="Arial" panose="020B0604020202020204" pitchFamily="34" charset="0"/>
              <a:ea typeface="+mn-ea"/>
              <a:cs typeface="Arial" panose="020B0604020202020204" pitchFamily="34" charset="0"/>
            </a:rPr>
            <a:t>Purchased 180,000 pounds of materials on account; the cost was $5.00 per pound.</a:t>
          </a:r>
        </a:p>
        <a:p>
          <a:pPr marL="228600" lvl="0" indent="-228600">
            <a:buFont typeface="+mj-lt"/>
            <a:buAutoNum type="alphaLcPeriod"/>
          </a:pPr>
          <a:r>
            <a:rPr lang="en-US" sz="1400">
              <a:solidFill>
                <a:schemeClr val="dk1"/>
              </a:solidFill>
              <a:effectLst/>
              <a:latin typeface="Arial" panose="020B0604020202020204" pitchFamily="34" charset="0"/>
              <a:ea typeface="+mn-ea"/>
              <a:cs typeface="Arial" panose="020B0604020202020204" pitchFamily="34" charset="0"/>
            </a:rPr>
            <a:t>Issued 120,000 pounds of materials to production of which 15,000 pounds were used as indirect materials.</a:t>
          </a:r>
        </a:p>
        <a:p>
          <a:pPr marL="228600" lvl="0" indent="-228600">
            <a:buFont typeface="+mj-lt"/>
            <a:buAutoNum type="alphaLcPeriod"/>
          </a:pPr>
          <a:r>
            <a:rPr lang="en-US" sz="1400">
              <a:solidFill>
                <a:schemeClr val="dk1"/>
              </a:solidFill>
              <a:effectLst/>
              <a:latin typeface="Arial" panose="020B0604020202020204" pitchFamily="34" charset="0"/>
              <a:ea typeface="+mn-ea"/>
              <a:cs typeface="Arial" panose="020B0604020202020204" pitchFamily="34" charset="0"/>
            </a:rPr>
            <a:t>Actual direct labor costs of $240,000 and $40,000 of indirect labor costs.</a:t>
          </a:r>
        </a:p>
        <a:p>
          <a:pPr marL="228600" lvl="0" indent="-228600">
            <a:buFont typeface="+mj-lt"/>
            <a:buAutoNum type="alphaLcPeriod"/>
          </a:pPr>
          <a:r>
            <a:rPr lang="en-US" sz="1400">
              <a:solidFill>
                <a:schemeClr val="dk1"/>
              </a:solidFill>
              <a:effectLst/>
              <a:latin typeface="Arial" panose="020B0604020202020204" pitchFamily="34" charset="0"/>
              <a:ea typeface="+mn-ea"/>
              <a:cs typeface="Arial" panose="020B0604020202020204" pitchFamily="34" charset="0"/>
            </a:rPr>
            <a:t>Recorded depreciation on equipment for the month, $75,700.</a:t>
          </a:r>
        </a:p>
        <a:p>
          <a:pPr marL="228600" lvl="0" indent="-228600">
            <a:buFont typeface="+mj-lt"/>
            <a:buAutoNum type="alphaLcPeriod"/>
          </a:pPr>
          <a:r>
            <a:rPr lang="en-US" sz="1400">
              <a:solidFill>
                <a:schemeClr val="dk1"/>
              </a:solidFill>
              <a:effectLst/>
              <a:latin typeface="Arial" panose="020B0604020202020204" pitchFamily="34" charset="0"/>
              <a:ea typeface="+mn-ea"/>
              <a:cs typeface="Arial" panose="020B0604020202020204" pitchFamily="34" charset="0"/>
            </a:rPr>
            <a:t>Recorded insurance costs for the manufacturing property, $3,500.</a:t>
          </a:r>
        </a:p>
        <a:p>
          <a:pPr marL="228600" lvl="0" indent="-228600">
            <a:buFont typeface="+mj-lt"/>
            <a:buAutoNum type="alphaLcPeriod"/>
          </a:pPr>
          <a:r>
            <a:rPr lang="en-US" sz="1400">
              <a:solidFill>
                <a:schemeClr val="dk1"/>
              </a:solidFill>
              <a:effectLst/>
              <a:latin typeface="Arial" panose="020B0604020202020204" pitchFamily="34" charset="0"/>
              <a:ea typeface="+mn-ea"/>
              <a:cs typeface="Arial" panose="020B0604020202020204" pitchFamily="34" charset="0"/>
            </a:rPr>
            <a:t>Paid $8,500 cash for utilities and other miscellaneous items for the manufacturing plant.</a:t>
          </a:r>
        </a:p>
        <a:p>
          <a:pPr marL="228600" lvl="0" indent="-228600">
            <a:buFont typeface="+mj-lt"/>
            <a:buAutoNum type="alphaLcPeriod"/>
          </a:pPr>
          <a:r>
            <a:rPr lang="en-US" sz="1400">
              <a:solidFill>
                <a:schemeClr val="dk1"/>
              </a:solidFill>
              <a:effectLst/>
              <a:latin typeface="Arial" panose="020B0604020202020204" pitchFamily="34" charset="0"/>
              <a:ea typeface="+mn-ea"/>
              <a:cs typeface="Arial" panose="020B0604020202020204" pitchFamily="34" charset="0"/>
            </a:rPr>
            <a:t>Completed Job H11 costing $7,500 and Job G28 costing $77,000 during the month and transferred them to the Finished Goods Inventory account.</a:t>
          </a:r>
        </a:p>
        <a:p>
          <a:pPr marL="228600" lvl="0" indent="-228600">
            <a:buFont typeface="+mj-lt"/>
            <a:buAutoNum type="alphaLcPeriod"/>
          </a:pPr>
          <a:r>
            <a:rPr lang="en-US" sz="1400">
              <a:solidFill>
                <a:schemeClr val="dk1"/>
              </a:solidFill>
              <a:effectLst/>
              <a:latin typeface="Arial" panose="020B0604020202020204" pitchFamily="34" charset="0"/>
              <a:ea typeface="+mn-ea"/>
              <a:cs typeface="Arial" panose="020B0604020202020204" pitchFamily="34" charset="0"/>
            </a:rPr>
            <a:t>Shipped Job G28 to the customer during the month. The job was invoiced at 35% above cost.</a:t>
          </a:r>
        </a:p>
        <a:p>
          <a:pPr marL="228600" lvl="0" indent="-228600">
            <a:buFont typeface="+mj-lt"/>
            <a:buAutoNum type="alphaLcPeriod"/>
          </a:pPr>
          <a:r>
            <a:rPr lang="en-US" sz="1400">
              <a:solidFill>
                <a:schemeClr val="dk1"/>
              </a:solidFill>
              <a:effectLst/>
              <a:latin typeface="Arial" panose="020B0604020202020204" pitchFamily="34" charset="0"/>
              <a:ea typeface="+mn-ea"/>
              <a:cs typeface="Arial" panose="020B0604020202020204" pitchFamily="34" charset="0"/>
            </a:rPr>
            <a:t>Used 7,700 machine-hours during April.</a:t>
          </a:r>
          <a:br>
            <a:rPr lang="en-US" sz="1400">
              <a:solidFill>
                <a:schemeClr val="dk1"/>
              </a:solidFill>
              <a:effectLst/>
              <a:latin typeface="Arial" panose="020B0604020202020204" pitchFamily="34" charset="0"/>
              <a:ea typeface="+mn-ea"/>
              <a:cs typeface="Arial" panose="020B0604020202020204" pitchFamily="34" charset="0"/>
            </a:rPr>
          </a:br>
          <a:endParaRPr lang="en-US" sz="1400">
            <a:solidFill>
              <a:schemeClr val="dk1"/>
            </a:solidFill>
            <a:effectLst/>
            <a:latin typeface="Arial" panose="020B0604020202020204" pitchFamily="34" charset="0"/>
            <a:ea typeface="+mn-ea"/>
            <a:cs typeface="Arial" panose="020B0604020202020204" pitchFamily="34" charset="0"/>
          </a:endParaRPr>
        </a:p>
        <a:p>
          <a:endParaRPr lang="en-US" sz="14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1</xdr:rowOff>
    </xdr:from>
    <xdr:to>
      <xdr:col>6</xdr:col>
      <xdr:colOff>63501</xdr:colOff>
      <xdr:row>6</xdr:row>
      <xdr:rowOff>38101</xdr:rowOff>
    </xdr:to>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200025" y="419101"/>
          <a:ext cx="7115176" cy="1339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effectLst/>
              <a:latin typeface="Arial" panose="020B0604020202020204" pitchFamily="34" charset="0"/>
              <a:ea typeface="+mn-ea"/>
              <a:cs typeface="Arial" panose="020B0604020202020204" pitchFamily="34" charset="0"/>
            </a:rPr>
            <a:t>Alles Company uses a job costing system that applies factory overhead on the basis of direct labor. No job was in process on February 1.  During the month of February, the company worked on these three jobs. During the month, the company completed and transferred Job B10 to the finished goods inventory. Jobs C44 and G15 were not completed and remain in work in process at the cost of $148,650 at the end of the month.  Actual factory overhead costs during the month totaled $38,500</a:t>
          </a:r>
        </a:p>
        <a:p>
          <a:endParaRPr lang="en-US" sz="1400">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314325</xdr:colOff>
      <xdr:row>1</xdr:row>
      <xdr:rowOff>114300</xdr:rowOff>
    </xdr:from>
    <xdr:to>
      <xdr:col>5</xdr:col>
      <xdr:colOff>247650</xdr:colOff>
      <xdr:row>7</xdr:row>
      <xdr:rowOff>57149</xdr:rowOff>
    </xdr:to>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314325" y="381000"/>
          <a:ext cx="6991350" cy="1238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effectLst/>
              <a:latin typeface="Arial" panose="020B0604020202020204" pitchFamily="34" charset="0"/>
              <a:ea typeface="+mn-ea"/>
              <a:cs typeface="Arial" panose="020B0604020202020204" pitchFamily="34" charset="0"/>
            </a:rPr>
            <a:t>Johnson Inc. is a job-order manufacturing company that uses a predetermined overhead rate based on direct labor-hours to apply overhead to individual jobs.  For the current year, estimated direct labor-hours are 95,000, and estimated factory overhead is $617,500.  The following information is for September of the current year.  Job A was completed during September, and Job B was started but not finished.</a:t>
          </a:r>
        </a:p>
        <a:p>
          <a:endParaRPr lang="en-US" sz="1400">
            <a:latin typeface="Arial" panose="020B0604020202020204" pitchFamily="34" charset="0"/>
            <a:cs typeface="Arial" panose="020B0604020202020204" pitchFamily="34" charset="0"/>
          </a:endParaRPr>
        </a:p>
      </xdr:txBody>
    </xdr:sp>
    <xdr:clientData/>
  </xdr:twoCellAnchor>
  <xdr:twoCellAnchor>
    <xdr:from>
      <xdr:col>0</xdr:col>
      <xdr:colOff>380999</xdr:colOff>
      <xdr:row>69</xdr:row>
      <xdr:rowOff>47625</xdr:rowOff>
    </xdr:from>
    <xdr:to>
      <xdr:col>4</xdr:col>
      <xdr:colOff>762000</xdr:colOff>
      <xdr:row>73</xdr:row>
      <xdr:rowOff>47625</xdr:rowOff>
    </xdr:to>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380999" y="16430625"/>
          <a:ext cx="6019801"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dk1"/>
              </a:solidFill>
              <a:effectLst/>
              <a:latin typeface="Arial" panose="020B0604020202020204" pitchFamily="34" charset="0"/>
              <a:ea typeface="+mn-ea"/>
              <a:cs typeface="Arial" panose="020B0604020202020204" pitchFamily="34" charset="0"/>
            </a:rPr>
            <a:t>Overapplied overhead for September:</a:t>
          </a:r>
        </a:p>
        <a:p>
          <a:r>
            <a:rPr lang="en-US" sz="1400" baseline="0">
              <a:solidFill>
                <a:schemeClr val="dk1"/>
              </a:solidFill>
              <a:effectLst/>
              <a:latin typeface="Arial" panose="020B0604020202020204" pitchFamily="34" charset="0"/>
              <a:ea typeface="+mn-ea"/>
              <a:cs typeface="Arial" panose="020B0604020202020204" pitchFamily="34" charset="0"/>
            </a:rPr>
            <a:t>    </a:t>
          </a:r>
          <a:r>
            <a:rPr lang="en-US" sz="1400">
              <a:solidFill>
                <a:schemeClr val="dk1"/>
              </a:solidFill>
              <a:effectLst/>
              <a:latin typeface="Arial" panose="020B0604020202020204" pitchFamily="34" charset="0"/>
              <a:ea typeface="+mn-ea"/>
              <a:cs typeface="Arial" panose="020B0604020202020204" pitchFamily="34" charset="0"/>
            </a:rPr>
            <a:t>Actual Overhead = $13,500 + $6,000 + $7,000 + $7,500 + $12,000</a:t>
          </a:r>
          <a:r>
            <a:rPr lang="en-US" sz="1400" baseline="0">
              <a:solidFill>
                <a:schemeClr val="dk1"/>
              </a:solidFill>
              <a:effectLst/>
              <a:latin typeface="Arial" panose="020B0604020202020204" pitchFamily="34" charset="0"/>
              <a:ea typeface="+mn-ea"/>
              <a:cs typeface="Arial" panose="020B0604020202020204" pitchFamily="34" charset="0"/>
            </a:rPr>
            <a:t> </a:t>
          </a:r>
          <a:r>
            <a:rPr lang="en-US" sz="1400">
              <a:solidFill>
                <a:schemeClr val="dk1"/>
              </a:solidFill>
              <a:effectLst/>
              <a:latin typeface="Arial" panose="020B0604020202020204" pitchFamily="34" charset="0"/>
              <a:ea typeface="+mn-ea"/>
              <a:cs typeface="Arial" panose="020B0604020202020204" pitchFamily="34" charset="0"/>
            </a:rPr>
            <a:t>= $46,000</a:t>
          </a:r>
        </a:p>
        <a:p>
          <a:r>
            <a:rPr lang="en-US" sz="1400">
              <a:solidFill>
                <a:schemeClr val="dk1"/>
              </a:solidFill>
              <a:effectLst/>
              <a:latin typeface="Arial" panose="020B0604020202020204" pitchFamily="34" charset="0"/>
              <a:ea typeface="+mn-ea"/>
              <a:cs typeface="Arial" panose="020B0604020202020204" pitchFamily="34" charset="0"/>
            </a:rPr>
            <a:t>    Overapplied Overhead = $50,050 - $46,000 = $4,050</a:t>
          </a:r>
        </a:p>
        <a:p>
          <a:endParaRPr lang="en-US" sz="1400">
            <a:latin typeface="Arial" panose="020B0604020202020204" pitchFamily="34" charset="0"/>
            <a:cs typeface="Arial" panose="020B0604020202020204" pitchFamily="34" charset="0"/>
          </a:endParaRPr>
        </a:p>
      </xdr:txBody>
    </xdr:sp>
    <xdr:clientData/>
  </xdr:twoCellAnchor>
  <xdr:twoCellAnchor>
    <xdr:from>
      <xdr:col>0</xdr:col>
      <xdr:colOff>200025</xdr:colOff>
      <xdr:row>58</xdr:row>
      <xdr:rowOff>114300</xdr:rowOff>
    </xdr:from>
    <xdr:to>
      <xdr:col>4</xdr:col>
      <xdr:colOff>161925</xdr:colOff>
      <xdr:row>62</xdr:row>
      <xdr:rowOff>171450</xdr:rowOff>
    </xdr:to>
    <xdr:sp macro="" textlink="">
      <xdr:nvSpPr>
        <xdr:cNvPr id="9" name="TextBox 8">
          <a:extLst>
            <a:ext uri="{FF2B5EF4-FFF2-40B4-BE49-F238E27FC236}">
              <a16:creationId xmlns:a16="http://schemas.microsoft.com/office/drawing/2014/main" id="{00000000-0008-0000-0600-000009000000}"/>
            </a:ext>
          </a:extLst>
        </xdr:cNvPr>
        <xdr:cNvSpPr txBox="1"/>
      </xdr:nvSpPr>
      <xdr:spPr>
        <a:xfrm>
          <a:off x="200025" y="13982700"/>
          <a:ext cx="5600700" cy="971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dk1"/>
              </a:solidFill>
              <a:effectLst/>
              <a:latin typeface="Arial" panose="020B0604020202020204" pitchFamily="34" charset="0"/>
              <a:ea typeface="+mn-ea"/>
              <a:cs typeface="Arial" panose="020B0604020202020204" pitchFamily="34" charset="0"/>
            </a:rPr>
            <a:t>Total overhead cost applied during September:</a:t>
          </a:r>
        </a:p>
        <a:p>
          <a:r>
            <a:rPr lang="en-US" sz="1400">
              <a:solidFill>
                <a:schemeClr val="dk1"/>
              </a:solidFill>
              <a:effectLst/>
              <a:latin typeface="Arial" panose="020B0604020202020204" pitchFamily="34" charset="0"/>
              <a:ea typeface="+mn-ea"/>
              <a:cs typeface="Arial" panose="020B0604020202020204" pitchFamily="34" charset="0"/>
            </a:rPr>
            <a:t>	Applied Overhead = total direct labor-hours x overhead rate</a:t>
          </a:r>
        </a:p>
        <a:p>
          <a:r>
            <a:rPr lang="en-US" sz="1400">
              <a:solidFill>
                <a:schemeClr val="dk1"/>
              </a:solidFill>
              <a:effectLst/>
              <a:latin typeface="Arial" panose="020B0604020202020204" pitchFamily="34" charset="0"/>
              <a:ea typeface="+mn-ea"/>
              <a:cs typeface="Arial" panose="020B0604020202020204" pitchFamily="34" charset="0"/>
            </a:rPr>
            <a:t>	= (4,200 + 3,500) x $6.50 = $50,050</a:t>
          </a:r>
        </a:p>
        <a:p>
          <a:endParaRPr lang="en-US" sz="1400">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226695</xdr:colOff>
      <xdr:row>1</xdr:row>
      <xdr:rowOff>95250</xdr:rowOff>
    </xdr:from>
    <xdr:to>
      <xdr:col>7</xdr:col>
      <xdr:colOff>76200</xdr:colOff>
      <xdr:row>16</xdr:row>
      <xdr:rowOff>114300</xdr:rowOff>
    </xdr:to>
    <xdr:sp macro="" textlink="">
      <xdr:nvSpPr>
        <xdr:cNvPr id="2" name="Rectangle 1">
          <a:extLst>
            <a:ext uri="{FF2B5EF4-FFF2-40B4-BE49-F238E27FC236}">
              <a16:creationId xmlns:a16="http://schemas.microsoft.com/office/drawing/2014/main" id="{00000000-0008-0000-0700-000002000000}"/>
            </a:ext>
          </a:extLst>
        </xdr:cNvPr>
        <xdr:cNvSpPr/>
      </xdr:nvSpPr>
      <xdr:spPr>
        <a:xfrm>
          <a:off x="226695" y="352425"/>
          <a:ext cx="8479155" cy="2581275"/>
        </a:xfrm>
        <a:prstGeom prst="rect">
          <a:avLst/>
        </a:prstGeom>
        <a:noFill/>
        <a:ln w="952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1500"/>
            </a:lnSpc>
          </a:pPr>
          <a:r>
            <a:rPr lang="en-US" sz="1400">
              <a:solidFill>
                <a:schemeClr val="dk1"/>
              </a:solidFill>
              <a:effectLst/>
              <a:latin typeface="Arial" panose="020B0604020202020204" pitchFamily="34" charset="0"/>
              <a:ea typeface="+mn-ea"/>
              <a:cs typeface="Arial" panose="020B0604020202020204" pitchFamily="34" charset="0"/>
            </a:rPr>
            <a:t>Whitley Construction Company is in the home remodeling business.  Whitley  has three teams of highly-skilled employees, each of whom has multiple skills of carpentry, painting, and other home remodeling activities.   Each team is led by an experienced employee who coordinates the work done on each job.   As the needs of different jobs change, some team members may be shifted to other teams for short periods of time.   Whitley uses a job costing system to determine job costs and to serve as a basis for bidding and pricing the jobs.  Direct materials and direct labor are easily traced to each job, using Whitley’s cost tracking software.  Overhead consists of the purchase and maintenance of construction equipment, some supervisory labor,  the cost of bidding for new customers, and administrative costs.    Whitley uses and annual overhead rate based on direct labor hours.  </a:t>
          </a:r>
        </a:p>
        <a:p>
          <a:pPr>
            <a:lnSpc>
              <a:spcPts val="1400"/>
            </a:lnSpc>
          </a:pPr>
          <a:endParaRPr lang="en-US" sz="1400">
            <a:solidFill>
              <a:schemeClr val="dk1"/>
            </a:solidFill>
            <a:effectLst/>
            <a:latin typeface="Arial" panose="020B0604020202020204" pitchFamily="34" charset="0"/>
            <a:ea typeface="+mn-ea"/>
            <a:cs typeface="Arial" panose="020B0604020202020204" pitchFamily="34" charset="0"/>
          </a:endParaRPr>
        </a:p>
        <a:p>
          <a:pPr>
            <a:lnSpc>
              <a:spcPts val="1400"/>
            </a:lnSpc>
          </a:pPr>
          <a:r>
            <a:rPr lang="en-US" sz="1400">
              <a:solidFill>
                <a:schemeClr val="dk1"/>
              </a:solidFill>
              <a:effectLst/>
              <a:latin typeface="Arial" panose="020B0604020202020204" pitchFamily="34" charset="0"/>
              <a:ea typeface="+mn-ea"/>
              <a:cs typeface="Arial" panose="020B0604020202020204" pitchFamily="34" charset="0"/>
            </a:rPr>
            <a:t>Whitley’s has recently completed work for three clients:   Harrison, Barnes, and Tyler.     </a:t>
          </a:r>
        </a:p>
        <a:p>
          <a:pPr>
            <a:lnSpc>
              <a:spcPts val="1400"/>
            </a:lnSpc>
          </a:pPr>
          <a:r>
            <a:rPr lang="en-US" sz="1400">
              <a:solidFill>
                <a:schemeClr val="dk1"/>
              </a:solidFill>
              <a:effectLst/>
              <a:latin typeface="Arial" panose="020B0604020202020204" pitchFamily="34" charset="0"/>
              <a:ea typeface="+mn-ea"/>
              <a:cs typeface="Arial" panose="020B0604020202020204" pitchFamily="34" charset="0"/>
            </a:rPr>
            <a:t>The cost data for each of the three jobs is summarized below.  </a:t>
          </a:r>
        </a:p>
        <a:p>
          <a:pPr>
            <a:lnSpc>
              <a:spcPts val="1200"/>
            </a:lnSpc>
          </a:pPr>
          <a:r>
            <a:rPr lang="en-US" sz="1400">
              <a:solidFill>
                <a:schemeClr val="dk1"/>
              </a:solidFill>
              <a:effectLst/>
              <a:latin typeface="Arial" panose="020B0604020202020204" pitchFamily="34" charset="0"/>
              <a:ea typeface="+mn-ea"/>
              <a:cs typeface="Arial" panose="020B0604020202020204" pitchFamily="34" charset="0"/>
            </a:rPr>
            <a:t> </a:t>
          </a:r>
        </a:p>
        <a:p>
          <a:pPr>
            <a:lnSpc>
              <a:spcPts val="1200"/>
            </a:lnSpc>
          </a:pPr>
          <a:endParaRPr lang="en-US" sz="1400">
            <a:solidFill>
              <a:schemeClr val="dk1"/>
            </a:solidFill>
            <a:effectLst/>
            <a:latin typeface="Arial" panose="020B0604020202020204" pitchFamily="34" charset="0"/>
            <a:ea typeface="+mn-ea"/>
            <a:cs typeface="Arial" panose="020B0604020202020204" pitchFamily="34" charset="0"/>
          </a:endParaRPr>
        </a:p>
        <a:p>
          <a:pPr>
            <a:lnSpc>
              <a:spcPts val="1200"/>
            </a:lnSpc>
          </a:pPr>
          <a:endParaRPr lang="en-US" sz="1400">
            <a:solidFill>
              <a:schemeClr val="dk1"/>
            </a:solidFill>
            <a:effectLst/>
            <a:latin typeface="Arial" panose="020B0604020202020204" pitchFamily="34" charset="0"/>
            <a:ea typeface="+mn-ea"/>
            <a:cs typeface="Arial" panose="020B0604020202020204" pitchFamily="34" charset="0"/>
          </a:endParaRPr>
        </a:p>
        <a:p>
          <a:pPr>
            <a:lnSpc>
              <a:spcPts val="1200"/>
            </a:lnSpc>
          </a:pPr>
          <a:endParaRPr lang="en-US" sz="1400">
            <a:solidFill>
              <a:schemeClr val="dk1"/>
            </a:solidFill>
            <a:effectLst/>
            <a:latin typeface="Arial" panose="020B0604020202020204" pitchFamily="34" charset="0"/>
            <a:ea typeface="+mn-ea"/>
            <a:cs typeface="Arial" panose="020B0604020202020204" pitchFamily="34" charset="0"/>
          </a:endParaRPr>
        </a:p>
        <a:p>
          <a:pPr>
            <a:lnSpc>
              <a:spcPts val="1200"/>
            </a:lnSpc>
          </a:pPr>
          <a:endParaRPr lang="en-US" sz="1400">
            <a:solidFill>
              <a:schemeClr val="dk1"/>
            </a:solidFill>
            <a:effectLst/>
            <a:latin typeface="Arial" panose="020B0604020202020204" pitchFamily="34" charset="0"/>
            <a:ea typeface="+mn-ea"/>
            <a:cs typeface="Arial" panose="020B0604020202020204" pitchFamily="34" charset="0"/>
          </a:endParaRPr>
        </a:p>
        <a:p>
          <a:pPr>
            <a:lnSpc>
              <a:spcPts val="1200"/>
            </a:lnSpc>
          </a:pPr>
          <a:endParaRPr lang="en-US" sz="1400">
            <a:solidFill>
              <a:schemeClr val="dk1"/>
            </a:solidFill>
            <a:effectLst/>
            <a:latin typeface="Arial" panose="020B0604020202020204" pitchFamily="34" charset="0"/>
            <a:ea typeface="+mn-ea"/>
            <a:cs typeface="Arial" panose="020B0604020202020204" pitchFamily="34" charset="0"/>
          </a:endParaRPr>
        </a:p>
        <a:p>
          <a:pPr>
            <a:lnSpc>
              <a:spcPts val="1200"/>
            </a:lnSpc>
          </a:pPr>
          <a:r>
            <a:rPr lang="en-US" sz="1400">
              <a:solidFill>
                <a:schemeClr val="dk1"/>
              </a:solidFill>
              <a:effectLst/>
              <a:latin typeface="Arial" panose="020B0604020202020204" pitchFamily="34" charset="0"/>
              <a:ea typeface="+mn-ea"/>
              <a:cs typeface="Arial" panose="020B0604020202020204" pitchFamily="34" charset="0"/>
            </a:rPr>
            <a:t> </a:t>
          </a:r>
        </a:p>
      </xdr:txBody>
    </xdr:sp>
    <xdr:clientData/>
  </xdr:twoCellAnchor>
  <xdr:twoCellAnchor>
    <xdr:from>
      <xdr:col>0</xdr:col>
      <xdr:colOff>360045</xdr:colOff>
      <xdr:row>22</xdr:row>
      <xdr:rowOff>135254</xdr:rowOff>
    </xdr:from>
    <xdr:to>
      <xdr:col>7</xdr:col>
      <xdr:colOff>571500</xdr:colOff>
      <xdr:row>26</xdr:row>
      <xdr:rowOff>114301</xdr:rowOff>
    </xdr:to>
    <xdr:sp macro="" textlink="">
      <xdr:nvSpPr>
        <xdr:cNvPr id="5" name="Rectangle 4">
          <a:extLst>
            <a:ext uri="{FF2B5EF4-FFF2-40B4-BE49-F238E27FC236}">
              <a16:creationId xmlns:a16="http://schemas.microsoft.com/office/drawing/2014/main" id="{00000000-0008-0000-0700-000005000000}"/>
            </a:ext>
          </a:extLst>
        </xdr:cNvPr>
        <xdr:cNvSpPr/>
      </xdr:nvSpPr>
      <xdr:spPr>
        <a:xfrm>
          <a:off x="360045" y="5126354"/>
          <a:ext cx="7745730" cy="807722"/>
        </a:xfrm>
        <a:prstGeom prst="rect">
          <a:avLst/>
        </a:prstGeom>
        <a:noFill/>
        <a:ln w="952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r>
            <a:rPr lang="en-US" sz="1400">
              <a:solidFill>
                <a:schemeClr val="dk1"/>
              </a:solidFill>
              <a:effectLst/>
              <a:latin typeface="Arial" panose="020B0604020202020204" pitchFamily="34" charset="0"/>
              <a:ea typeface="+mn-ea"/>
              <a:cs typeface="Arial" panose="020B0604020202020204" pitchFamily="34" charset="0"/>
            </a:rPr>
            <a:t>Budgeted direct materials cost and direct labor cost for the year are estimated at $450,000 and $600,000, respectively.  Direct  labor hours are budgeted at 22,500 hours, and total overhead is budgeted at $495,000.    </a:t>
          </a:r>
        </a:p>
        <a:p>
          <a:pPr marL="0" indent="0" algn="l"/>
          <a:endParaRPr lang="en-US" sz="140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0</xdr:col>
      <xdr:colOff>245745</xdr:colOff>
      <xdr:row>51</xdr:row>
      <xdr:rowOff>47624</xdr:rowOff>
    </xdr:from>
    <xdr:to>
      <xdr:col>6</xdr:col>
      <xdr:colOff>314325</xdr:colOff>
      <xdr:row>77</xdr:row>
      <xdr:rowOff>38099</xdr:rowOff>
    </xdr:to>
    <xdr:sp macro="" textlink="">
      <xdr:nvSpPr>
        <xdr:cNvPr id="6" name="Rectangle 5">
          <a:extLst>
            <a:ext uri="{FF2B5EF4-FFF2-40B4-BE49-F238E27FC236}">
              <a16:creationId xmlns:a16="http://schemas.microsoft.com/office/drawing/2014/main" id="{00000000-0008-0000-0700-000006000000}"/>
            </a:ext>
          </a:extLst>
        </xdr:cNvPr>
        <xdr:cNvSpPr/>
      </xdr:nvSpPr>
      <xdr:spPr>
        <a:xfrm>
          <a:off x="245745" y="11896724"/>
          <a:ext cx="6812280" cy="4200525"/>
        </a:xfrm>
        <a:prstGeom prst="rect">
          <a:avLst/>
        </a:prstGeom>
        <a:ln w="952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lvl="0"/>
          <a:r>
            <a:rPr lang="en-US" sz="1400">
              <a:solidFill>
                <a:schemeClr val="dk1"/>
              </a:solidFill>
              <a:effectLst/>
              <a:latin typeface="Arial" pitchFamily="34" charset="0"/>
              <a:ea typeface="+mn-ea"/>
              <a:cs typeface="Arial" pitchFamily="34" charset="0"/>
            </a:rPr>
            <a:t>3. The seasonality should not affect Whitley’s job costs because Whitley is using an annual overhead rate;  the $22 rate would be used for each job throughout the year   The effect would be for higher revenues and profits in the summer and lower revenues and profits in the winter.  </a:t>
          </a:r>
        </a:p>
        <a:p>
          <a:pPr lvl="0"/>
          <a:endParaRPr lang="en-US" sz="1400">
            <a:solidFill>
              <a:schemeClr val="dk1"/>
            </a:solidFill>
            <a:effectLst/>
            <a:latin typeface="Arial" pitchFamily="34" charset="0"/>
            <a:ea typeface="+mn-ea"/>
            <a:cs typeface="Arial" pitchFamily="34" charset="0"/>
          </a:endParaRPr>
        </a:p>
        <a:p>
          <a:pPr lvl="0"/>
          <a:r>
            <a:rPr lang="en-US" sz="1400">
              <a:solidFill>
                <a:schemeClr val="dk1"/>
              </a:solidFill>
              <a:effectLst/>
              <a:latin typeface="Arial" pitchFamily="34" charset="0"/>
              <a:ea typeface="+mn-ea"/>
              <a:cs typeface="Arial" pitchFamily="34" charset="0"/>
            </a:rPr>
            <a:t>4. As a construction company, Whitley has a lot of waste to dispose of, most of which will end up in the local landfill.   Whitley can reduce the environmental effects of waste disposal by careful use of materials so as to minimize the waste that occurs in the jobs.  Environmentally harmful materials should be handled properly.   Where possible, water-based paints should be used rather than oil-based paints since the water-based paints are less harmful.</a:t>
          </a:r>
        </a:p>
        <a:p>
          <a:pPr lvl="0"/>
          <a:endParaRPr lang="en-US" sz="1400">
            <a:solidFill>
              <a:schemeClr val="dk1"/>
            </a:solidFill>
            <a:effectLst/>
            <a:latin typeface="Arial" pitchFamily="34" charset="0"/>
            <a:ea typeface="+mn-ea"/>
            <a:cs typeface="Arial" pitchFamily="34" charset="0"/>
          </a:endParaRPr>
        </a:p>
        <a:p>
          <a:r>
            <a:rPr lang="en-US" sz="1400">
              <a:solidFill>
                <a:schemeClr val="dk1"/>
              </a:solidFill>
              <a:effectLst/>
              <a:latin typeface="Arial" pitchFamily="34" charset="0"/>
              <a:ea typeface="+mn-ea"/>
              <a:cs typeface="Arial" pitchFamily="34" charset="0"/>
            </a:rPr>
            <a:t>5. The possible cost drivers in this case include direct labor hours (used by Whitley), direct labor cost, and materials cost.   There is not likely to be much difference between the rates based on direct labor hours and dollars, but there could be a significant difference if there were a change to materials cost as the cost driver.   Materials cost might make more sense if the jobs tended to be materials-intensive, or if the use of overhead (the equipment and related supplies) were more associated with materials usage than labor usage.    </a:t>
          </a:r>
          <a:endParaRPr lang="en-US" sz="1400">
            <a:latin typeface="Arial" pitchFamily="34" charset="0"/>
            <a:cs typeface="Arial"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171449</xdr:colOff>
      <xdr:row>1</xdr:row>
      <xdr:rowOff>142874</xdr:rowOff>
    </xdr:from>
    <xdr:to>
      <xdr:col>7</xdr:col>
      <xdr:colOff>31750</xdr:colOff>
      <xdr:row>6</xdr:row>
      <xdr:rowOff>85724</xdr:rowOff>
    </xdr:to>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171449" y="403224"/>
          <a:ext cx="8413751" cy="749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effectLst/>
              <a:latin typeface="Arial" panose="020B0604020202020204" pitchFamily="34" charset="0"/>
              <a:ea typeface="+mn-ea"/>
              <a:cs typeface="Arial" panose="020B0604020202020204" pitchFamily="34" charset="0"/>
            </a:rPr>
            <a:t>Tomek Company uses a job costing system that applies factory overhead on the basis of direct labor-hours.  The company’s factory overhead budget for the current year included the following estimates:</a:t>
          </a:r>
        </a:p>
        <a:p>
          <a:endParaRPr lang="en-US" sz="1200">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352424</xdr:colOff>
      <xdr:row>1</xdr:row>
      <xdr:rowOff>85725</xdr:rowOff>
    </xdr:from>
    <xdr:to>
      <xdr:col>6</xdr:col>
      <xdr:colOff>19050</xdr:colOff>
      <xdr:row>7</xdr:row>
      <xdr:rowOff>57150</xdr:rowOff>
    </xdr:to>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352424" y="352425"/>
          <a:ext cx="8210551" cy="2000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effectLst/>
              <a:latin typeface="Arial" panose="020B0604020202020204" pitchFamily="34" charset="0"/>
              <a:ea typeface="+mn-ea"/>
              <a:cs typeface="Arial" panose="020B0604020202020204" pitchFamily="34" charset="0"/>
            </a:rPr>
            <a:t>Norton Associates is an advertising agency in Columbus, Ohio.  The company's controller estimated that it would incur $325,000 in overhead costs for the current year.  Because the overhead costs of each project change in direct proportion to the amount of direct professional hours incurred, the controller decided that overhead should be applied on the basis of professional hours.  The controller estimated 25,000 professional hours for the year.  During October, Norton incurred the following costs to make a 20-second TV commercial for Central Ohio Bank.  </a:t>
          </a:r>
        </a:p>
        <a:p>
          <a:pPr marL="0" marR="0" lvl="0"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effectLst/>
              <a:latin typeface="Arial" panose="020B0604020202020204" pitchFamily="34" charset="0"/>
              <a:ea typeface="+mn-ea"/>
              <a:cs typeface="Arial" panose="020B0604020202020204" pitchFamily="34" charset="0"/>
            </a:rPr>
            <a:t>The industry customarily bills customers at 150 percent of total cost.</a:t>
          </a:r>
        </a:p>
        <a:p>
          <a:endParaRPr lang="en-US" sz="1200">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161927</xdr:colOff>
      <xdr:row>1</xdr:row>
      <xdr:rowOff>142874</xdr:rowOff>
    </xdr:from>
    <xdr:to>
      <xdr:col>7</xdr:col>
      <xdr:colOff>57151</xdr:colOff>
      <xdr:row>19</xdr:row>
      <xdr:rowOff>25399</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161927" y="403224"/>
          <a:ext cx="7540624" cy="2860675"/>
        </a:xfrm>
        <a:prstGeom prst="rect">
          <a:avLst/>
        </a:prstGeom>
        <a:noFill/>
        <a:ln w="952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1500"/>
            </a:lnSpc>
          </a:pPr>
          <a:r>
            <a:rPr lang="en-US" sz="1400">
              <a:solidFill>
                <a:schemeClr val="dk1"/>
              </a:solidFill>
              <a:effectLst/>
              <a:latin typeface="Arial" panose="020B0604020202020204" pitchFamily="34" charset="0"/>
              <a:ea typeface="+mn-ea"/>
              <a:cs typeface="Arial" panose="020B0604020202020204" pitchFamily="34" charset="0"/>
            </a:rPr>
            <a:t>Progressive Painting Company (PPC)  is a successful company in commercial and residential painting.   PPC has a variety of jobs:   new construction, repair and repainting existing structures, and restoration of very old buildings and homes.   The company is known for the quality and reliability of its work, and customers expect to pay a little more for those benefits.  One of the company’s core values is sustainability, and it insists on using the most environmentally friendly paints and materials in its work; it has refused jobs where the client required a more environmentally harmful paint than PPC thought was appropriate for the application.</a:t>
          </a:r>
          <a:r>
            <a:rPr lang="en-US" sz="1400" baseline="0">
              <a:solidFill>
                <a:schemeClr val="dk1"/>
              </a:solidFill>
              <a:effectLst/>
              <a:latin typeface="Arial" panose="020B0604020202020204" pitchFamily="34" charset="0"/>
              <a:ea typeface="+mn-ea"/>
              <a:cs typeface="Arial" panose="020B0604020202020204" pitchFamily="34" charset="0"/>
            </a:rPr>
            <a:t> </a:t>
          </a:r>
          <a:r>
            <a:rPr lang="en-US" sz="1400">
              <a:solidFill>
                <a:schemeClr val="dk1"/>
              </a:solidFill>
              <a:effectLst/>
              <a:latin typeface="Arial" panose="020B0604020202020204" pitchFamily="34" charset="0"/>
              <a:ea typeface="+mn-ea"/>
              <a:cs typeface="Arial" panose="020B0604020202020204" pitchFamily="34" charset="0"/>
            </a:rPr>
            <a:t>This value has lost PPC some jobs, but has attracted a loyal and growing customer base.</a:t>
          </a:r>
        </a:p>
        <a:p>
          <a:endParaRPr lang="en-US" sz="1400">
            <a:solidFill>
              <a:schemeClr val="dk1"/>
            </a:solidFill>
            <a:effectLst/>
            <a:latin typeface="Arial" panose="020B0604020202020204" pitchFamily="34" charset="0"/>
            <a:ea typeface="+mn-ea"/>
            <a:cs typeface="Arial" panose="020B0604020202020204" pitchFamily="34" charset="0"/>
          </a:endParaRPr>
        </a:p>
        <a:p>
          <a:pPr>
            <a:lnSpc>
              <a:spcPts val="1500"/>
            </a:lnSpc>
          </a:pPr>
          <a:r>
            <a:rPr lang="en-US" sz="1400">
              <a:solidFill>
                <a:schemeClr val="dk1"/>
              </a:solidFill>
              <a:effectLst/>
              <a:latin typeface="Arial" panose="020B0604020202020204" pitchFamily="34" charset="0"/>
              <a:ea typeface="+mn-ea"/>
              <a:cs typeface="Arial" panose="020B0604020202020204" pitchFamily="34" charset="0"/>
            </a:rPr>
            <a:t>The company uses job costing and applies overhead on the basis of direct labor hours.  Overhead for the company consists of painting equipment, trucks,  supervisory labor, supplies and administrative operation costs.  The total budgeted costs for the year are shown below.</a:t>
          </a:r>
        </a:p>
        <a:p>
          <a:r>
            <a:rPr lang="en-US" sz="1400">
              <a:solidFill>
                <a:schemeClr val="dk1"/>
              </a:solidFill>
              <a:effectLst/>
              <a:latin typeface="Arial" panose="020B0604020202020204" pitchFamily="34" charset="0"/>
              <a:ea typeface="+mn-ea"/>
              <a:cs typeface="Arial" panose="020B0604020202020204" pitchFamily="34" charset="0"/>
            </a:rPr>
            <a:t> </a:t>
          </a:r>
        </a:p>
        <a:p>
          <a:r>
            <a:rPr lang="en-US" sz="1400">
              <a:solidFill>
                <a:schemeClr val="dk1"/>
              </a:solidFill>
              <a:effectLst/>
              <a:latin typeface="Arial" panose="020B0604020202020204" pitchFamily="34" charset="0"/>
              <a:ea typeface="+mn-ea"/>
              <a:cs typeface="Arial" panose="020B0604020202020204" pitchFamily="34" charset="0"/>
            </a:rPr>
            <a:t> </a:t>
          </a:r>
        </a:p>
        <a:p>
          <a:r>
            <a:rPr lang="en-US" sz="1400">
              <a:solidFill>
                <a:schemeClr val="dk1"/>
              </a:solidFill>
              <a:effectLst/>
              <a:latin typeface="Arial" panose="020B0604020202020204" pitchFamily="34" charset="0"/>
              <a:ea typeface="+mn-ea"/>
              <a:cs typeface="Arial" panose="020B0604020202020204" pitchFamily="34" charset="0"/>
            </a:rPr>
            <a:t> </a:t>
          </a:r>
        </a:p>
      </xdr:txBody>
    </xdr:sp>
    <xdr:clientData/>
  </xdr:twoCellAnchor>
  <xdr:twoCellAnchor>
    <xdr:from>
      <xdr:col>0</xdr:col>
      <xdr:colOff>361950</xdr:colOff>
      <xdr:row>47</xdr:row>
      <xdr:rowOff>95251</xdr:rowOff>
    </xdr:from>
    <xdr:to>
      <xdr:col>7</xdr:col>
      <xdr:colOff>992498</xdr:colOff>
      <xdr:row>62</xdr:row>
      <xdr:rowOff>104776</xdr:rowOff>
    </xdr:to>
    <xdr:sp macro="" textlink="">
      <xdr:nvSpPr>
        <xdr:cNvPr id="5" name="Rectangle 4">
          <a:extLst>
            <a:ext uri="{FF2B5EF4-FFF2-40B4-BE49-F238E27FC236}">
              <a16:creationId xmlns:a16="http://schemas.microsoft.com/office/drawing/2014/main" id="{00000000-0008-0000-0A00-000005000000}"/>
            </a:ext>
          </a:extLst>
        </xdr:cNvPr>
        <xdr:cNvSpPr/>
      </xdr:nvSpPr>
      <xdr:spPr>
        <a:xfrm>
          <a:off x="361950" y="11649076"/>
          <a:ext cx="8155298" cy="2438400"/>
        </a:xfrm>
        <a:prstGeom prst="rect">
          <a:avLst/>
        </a:prstGeom>
        <a:ln w="952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lvl="0"/>
          <a:r>
            <a:rPr lang="en-US" sz="1400">
              <a:solidFill>
                <a:schemeClr val="dk1"/>
              </a:solidFill>
              <a:effectLst/>
              <a:latin typeface="Arial" pitchFamily="34" charset="0"/>
              <a:ea typeface="+mn-ea"/>
              <a:cs typeface="Arial" pitchFamily="34" charset="0"/>
            </a:rPr>
            <a:t>2. The oil-based paint, because it required more clean-up time and materials (harmful chemicals),  increased direct labor hours and  increased materials costs (due to the purchase of the clean-up chemicals), both of which are included in job cost.  The disposal of the clean-up waste is likely to be included in overhead and therefore not  charged to the Prevette job;   it is also quite possible that the clean-up chemicals were not included in direct materials but also charged to overhead;  the handling of these costs depends on company practices.</a:t>
          </a:r>
        </a:p>
        <a:p>
          <a:pPr lvl="0"/>
          <a:endParaRPr lang="en-US" sz="1400">
            <a:solidFill>
              <a:schemeClr val="dk1"/>
            </a:solidFill>
            <a:effectLst/>
            <a:latin typeface="Arial" pitchFamily="34" charset="0"/>
            <a:ea typeface="+mn-ea"/>
            <a:cs typeface="Arial" pitchFamily="34" charset="0"/>
          </a:endParaRPr>
        </a:p>
        <a:p>
          <a:r>
            <a:rPr lang="en-US" sz="1400">
              <a:solidFill>
                <a:schemeClr val="dk1"/>
              </a:solidFill>
              <a:effectLst/>
              <a:latin typeface="Arial" pitchFamily="34" charset="0"/>
              <a:ea typeface="+mn-ea"/>
              <a:cs typeface="Arial" pitchFamily="34" charset="0"/>
            </a:rPr>
            <a:t>From a sustainability point of view, the cost of the clean-up of oil-based paints should be separately calculated, so the company can track the “full” cost of using oil-based paints.   The company’s practice of disposing of the waste clean-up materials in an environmentally appropriate manner is commendable.   </a:t>
          </a:r>
        </a:p>
        <a:p>
          <a:pPr algn="l"/>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285750</xdr:colOff>
      <xdr:row>2</xdr:row>
      <xdr:rowOff>105834</xdr:rowOff>
    </xdr:from>
    <xdr:to>
      <xdr:col>13</xdr:col>
      <xdr:colOff>719667</xdr:colOff>
      <xdr:row>9</xdr:row>
      <xdr:rowOff>114301</xdr:rowOff>
    </xdr:to>
    <xdr:sp macro="" textlink="">
      <xdr:nvSpPr>
        <xdr:cNvPr id="4" name="TextBox 3">
          <a:extLst>
            <a:ext uri="{FF2B5EF4-FFF2-40B4-BE49-F238E27FC236}">
              <a16:creationId xmlns:a16="http://schemas.microsoft.com/office/drawing/2014/main" id="{00000000-0008-0000-0B00-000004000000}"/>
            </a:ext>
          </a:extLst>
        </xdr:cNvPr>
        <xdr:cNvSpPr txBox="1"/>
      </xdr:nvSpPr>
      <xdr:spPr>
        <a:xfrm>
          <a:off x="285750" y="534459"/>
          <a:ext cx="8130117" cy="1141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dk1"/>
              </a:solidFill>
              <a:effectLst/>
              <a:latin typeface="Arial" panose="020B0604020202020204" pitchFamily="34" charset="0"/>
              <a:ea typeface="+mn-ea"/>
              <a:cs typeface="Arial" panose="020B0604020202020204" pitchFamily="34" charset="0"/>
            </a:rPr>
            <a:t>Lexan Textile Company’s job X12 had one of its 20 units spoiled.  The cost incurred on the unit was $600.  It was specific normal spoilage with an estimated disposal price of $300 for the spoiled unit.  Job Y34 had common normal spoilage with the estimated cost of $400 from the general production process failure and abnormal spoilage of $200. The company also incurred scrap due to job Y34 and sold it for $80. It also sold the scrap common to all jobs for $120 cash in May.</a:t>
          </a:r>
          <a:br>
            <a:rPr lang="en-US" sz="1400">
              <a:solidFill>
                <a:schemeClr val="dk1"/>
              </a:solidFill>
              <a:effectLst/>
              <a:latin typeface="Arial" panose="020B0604020202020204" pitchFamily="34" charset="0"/>
              <a:ea typeface="+mn-ea"/>
              <a:cs typeface="Arial" panose="020B0604020202020204" pitchFamily="34" charset="0"/>
            </a:rPr>
          </a:br>
          <a:endParaRPr lang="en-US" sz="1400">
            <a:solidFill>
              <a:schemeClr val="dk1"/>
            </a:solidFill>
            <a:effectLst/>
            <a:latin typeface="Arial" panose="020B0604020202020204" pitchFamily="34" charset="0"/>
            <a:ea typeface="+mn-ea"/>
            <a:cs typeface="Arial" panose="020B0604020202020204" pitchFamily="34" charset="0"/>
          </a:endParaRPr>
        </a:p>
        <a:p>
          <a:endParaRPr lang="en-US" sz="1400">
            <a:latin typeface="Arial" panose="020B0604020202020204" pitchFamily="34" charset="0"/>
            <a:cs typeface="Arial" panose="020B0604020202020204" pitchFamily="34" charset="0"/>
          </a:endParaRPr>
        </a:p>
      </xdr:txBody>
    </xdr:sp>
    <xdr:clientData/>
  </xdr:twoCellAnchor>
  <xdr:twoCellAnchor>
    <xdr:from>
      <xdr:col>1</xdr:col>
      <xdr:colOff>0</xdr:colOff>
      <xdr:row>19</xdr:row>
      <xdr:rowOff>0</xdr:rowOff>
    </xdr:from>
    <xdr:to>
      <xdr:col>13</xdr:col>
      <xdr:colOff>613834</xdr:colOff>
      <xdr:row>66</xdr:row>
      <xdr:rowOff>0</xdr:rowOff>
    </xdr:to>
    <xdr:sp macro="" textlink="">
      <xdr:nvSpPr>
        <xdr:cNvPr id="5" name="TextBox 4">
          <a:extLst>
            <a:ext uri="{FF2B5EF4-FFF2-40B4-BE49-F238E27FC236}">
              <a16:creationId xmlns:a16="http://schemas.microsoft.com/office/drawing/2014/main" id="{00000000-0008-0000-0B00-000005000000}"/>
            </a:ext>
          </a:extLst>
        </xdr:cNvPr>
        <xdr:cNvSpPr txBox="1"/>
      </xdr:nvSpPr>
      <xdr:spPr>
        <a:xfrm>
          <a:off x="613833" y="3376083"/>
          <a:ext cx="7979834" cy="7461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Arial" panose="020B0604020202020204" pitchFamily="34" charset="0"/>
              <a:ea typeface="+mn-ea"/>
              <a:cs typeface="Arial" panose="020B0604020202020204" pitchFamily="34" charset="0"/>
            </a:rPr>
            <a:t>Background Information:</a:t>
          </a:r>
        </a:p>
        <a:p>
          <a:r>
            <a:rPr lang="en-US" sz="1400">
              <a:solidFill>
                <a:schemeClr val="dk1"/>
              </a:solidFill>
              <a:effectLst/>
              <a:latin typeface="Arial" panose="020B0604020202020204" pitchFamily="34" charset="0"/>
              <a:ea typeface="+mn-ea"/>
              <a:cs typeface="Arial" panose="020B0604020202020204" pitchFamily="34" charset="0"/>
            </a:rPr>
            <a:t>	Job X12 (specific normal spoilage for a particular job)</a:t>
          </a:r>
        </a:p>
        <a:p>
          <a:r>
            <a:rPr lang="en-US" sz="1400" b="1">
              <a:solidFill>
                <a:schemeClr val="dk1"/>
              </a:solidFill>
              <a:effectLst/>
              <a:latin typeface="Arial" panose="020B0604020202020204" pitchFamily="34" charset="0"/>
              <a:ea typeface="+mn-ea"/>
              <a:cs typeface="Arial" panose="020B0604020202020204" pitchFamily="34" charset="0"/>
            </a:rPr>
            <a:t>		</a:t>
          </a:r>
          <a:r>
            <a:rPr lang="en-US" sz="1400">
              <a:solidFill>
                <a:schemeClr val="dk1"/>
              </a:solidFill>
              <a:effectLst/>
              <a:latin typeface="Arial" panose="020B0604020202020204" pitchFamily="34" charset="0"/>
              <a:ea typeface="+mn-ea"/>
              <a:cs typeface="Arial" panose="020B0604020202020204" pitchFamily="34" charset="0"/>
            </a:rPr>
            <a:t>Cost of spoiled units			$600 </a:t>
          </a:r>
        </a:p>
        <a:p>
          <a:r>
            <a:rPr lang="en-US" sz="1400">
              <a:solidFill>
                <a:schemeClr val="dk1"/>
              </a:solidFill>
              <a:effectLst/>
              <a:latin typeface="Arial" panose="020B0604020202020204" pitchFamily="34" charset="0"/>
              <a:ea typeface="+mn-ea"/>
              <a:cs typeface="Arial" panose="020B0604020202020204" pitchFamily="34" charset="0"/>
            </a:rPr>
            <a:t>		Disposal value of spoiled unit		  300</a:t>
          </a:r>
        </a:p>
        <a:p>
          <a:r>
            <a:rPr lang="en-US" sz="1400">
              <a:solidFill>
                <a:schemeClr val="dk1"/>
              </a:solidFill>
              <a:effectLst/>
              <a:latin typeface="Arial" panose="020B0604020202020204" pitchFamily="34" charset="0"/>
              <a:ea typeface="+mn-ea"/>
              <a:cs typeface="Arial" panose="020B0604020202020204" pitchFamily="34" charset="0"/>
            </a:rPr>
            <a:t>	Job Y34 (common normal spoilage, abnormal spoilage, and scrap)</a:t>
          </a:r>
        </a:p>
        <a:p>
          <a:r>
            <a:rPr lang="en-US" sz="1400">
              <a:solidFill>
                <a:schemeClr val="dk1"/>
              </a:solidFill>
              <a:effectLst/>
              <a:latin typeface="Arial" panose="020B0604020202020204" pitchFamily="34" charset="0"/>
              <a:ea typeface="+mn-ea"/>
              <a:cs typeface="Arial" panose="020B0604020202020204" pitchFamily="34" charset="0"/>
            </a:rPr>
            <a:t>		Cost of spoiled units			</a:t>
          </a:r>
        </a:p>
        <a:p>
          <a:r>
            <a:rPr lang="en-US" sz="1400">
              <a:solidFill>
                <a:schemeClr val="dk1"/>
              </a:solidFill>
              <a:effectLst/>
              <a:latin typeface="Arial" panose="020B0604020202020204" pitchFamily="34" charset="0"/>
              <a:ea typeface="+mn-ea"/>
              <a:cs typeface="Arial" panose="020B0604020202020204" pitchFamily="34" charset="0"/>
            </a:rPr>
            <a:t>			Common normal spoilage	$400</a:t>
          </a:r>
        </a:p>
        <a:p>
          <a:r>
            <a:rPr lang="en-US" sz="1400">
              <a:solidFill>
                <a:schemeClr val="dk1"/>
              </a:solidFill>
              <a:effectLst/>
              <a:latin typeface="Arial" panose="020B0604020202020204" pitchFamily="34" charset="0"/>
              <a:ea typeface="+mn-ea"/>
              <a:cs typeface="Arial" panose="020B0604020202020204" pitchFamily="34" charset="0"/>
            </a:rPr>
            <a:t>			Abnormal spoilage	 	  200</a:t>
          </a:r>
        </a:p>
        <a:p>
          <a:r>
            <a:rPr lang="en-US" sz="1400">
              <a:solidFill>
                <a:schemeClr val="dk1"/>
              </a:solidFill>
              <a:effectLst/>
              <a:latin typeface="Arial" panose="020B0604020202020204" pitchFamily="34" charset="0"/>
              <a:ea typeface="+mn-ea"/>
              <a:cs typeface="Arial" panose="020B0604020202020204" pitchFamily="34" charset="0"/>
            </a:rPr>
            <a:t>		Sale value of scrap		   	    80</a:t>
          </a:r>
        </a:p>
        <a:p>
          <a:r>
            <a:rPr lang="en-US" sz="1400">
              <a:solidFill>
                <a:schemeClr val="dk1"/>
              </a:solidFill>
              <a:effectLst/>
              <a:latin typeface="Arial" panose="020B0604020202020204" pitchFamily="34" charset="0"/>
              <a:ea typeface="+mn-ea"/>
              <a:cs typeface="Arial" panose="020B0604020202020204" pitchFamily="34" charset="0"/>
            </a:rPr>
            <a:t>	Sale of scrap common to all jobs			  120</a:t>
          </a:r>
        </a:p>
        <a:p>
          <a:r>
            <a:rPr lang="en-US" sz="1400">
              <a:solidFill>
                <a:schemeClr val="dk1"/>
              </a:solidFill>
              <a:effectLst/>
              <a:latin typeface="Arial" panose="020B0604020202020204" pitchFamily="34" charset="0"/>
              <a:ea typeface="+mn-ea"/>
              <a:cs typeface="Arial" panose="020B0604020202020204" pitchFamily="34" charset="0"/>
            </a:rPr>
            <a:t> </a:t>
          </a:r>
        </a:p>
        <a:p>
          <a:r>
            <a:rPr lang="en-US" sz="1400">
              <a:solidFill>
                <a:schemeClr val="dk1"/>
              </a:solidFill>
              <a:effectLst/>
              <a:latin typeface="Arial" panose="020B0604020202020204" pitchFamily="34" charset="0"/>
              <a:ea typeface="+mn-ea"/>
              <a:cs typeface="Arial" panose="020B0604020202020204" pitchFamily="34" charset="0"/>
            </a:rPr>
            <a:t>1.  Journal entries to record spoilage costs:</a:t>
          </a:r>
        </a:p>
        <a:p>
          <a:pPr lvl="0"/>
          <a:r>
            <a:rPr lang="en-US" sz="1400">
              <a:solidFill>
                <a:schemeClr val="dk1"/>
              </a:solidFill>
              <a:effectLst/>
              <a:latin typeface="Arial" panose="020B0604020202020204" pitchFamily="34" charset="0"/>
              <a:ea typeface="+mn-ea"/>
              <a:cs typeface="Arial" panose="020B0604020202020204" pitchFamily="34" charset="0"/>
            </a:rPr>
            <a:t>To record the normal spoilage attributable to Job X12</a:t>
          </a:r>
        </a:p>
        <a:p>
          <a:r>
            <a:rPr lang="en-US" sz="1400">
              <a:solidFill>
                <a:schemeClr val="dk1"/>
              </a:solidFill>
              <a:effectLst/>
              <a:latin typeface="Arial" panose="020B0604020202020204" pitchFamily="34" charset="0"/>
              <a:ea typeface="+mn-ea"/>
              <a:cs typeface="Arial" panose="020B0604020202020204" pitchFamily="34" charset="0"/>
            </a:rPr>
            <a:t> </a:t>
          </a:r>
        </a:p>
        <a:p>
          <a:r>
            <a:rPr lang="en-US" sz="1400">
              <a:solidFill>
                <a:schemeClr val="dk1"/>
              </a:solidFill>
              <a:effectLst/>
              <a:latin typeface="Arial" panose="020B0604020202020204" pitchFamily="34" charset="0"/>
              <a:ea typeface="+mn-ea"/>
              <a:cs typeface="Arial" panose="020B0604020202020204" pitchFamily="34" charset="0"/>
            </a:rPr>
            <a:t>Spoiled Material Inventory (disposal price of the spoiled goods)	300</a:t>
          </a:r>
        </a:p>
        <a:p>
          <a:r>
            <a:rPr lang="en-US" sz="1400">
              <a:solidFill>
                <a:schemeClr val="dk1"/>
              </a:solidFill>
              <a:effectLst/>
              <a:latin typeface="Arial" panose="020B0604020202020204" pitchFamily="34" charset="0"/>
              <a:ea typeface="+mn-ea"/>
              <a:cs typeface="Arial" panose="020B0604020202020204" pitchFamily="34" charset="0"/>
            </a:rPr>
            <a:t>	Work-in-Process Inventory: Job X12			300</a:t>
          </a:r>
        </a:p>
        <a:p>
          <a:r>
            <a:rPr lang="en-US" sz="1400">
              <a:solidFill>
                <a:schemeClr val="dk1"/>
              </a:solidFill>
              <a:effectLst/>
              <a:latin typeface="Arial" panose="020B0604020202020204" pitchFamily="34" charset="0"/>
              <a:ea typeface="+mn-ea"/>
              <a:cs typeface="Arial" panose="020B0604020202020204" pitchFamily="34" charset="0"/>
            </a:rPr>
            <a:t> </a:t>
          </a:r>
        </a:p>
        <a:p>
          <a:pPr lvl="0"/>
          <a:r>
            <a:rPr lang="en-US" sz="1400">
              <a:solidFill>
                <a:schemeClr val="dk1"/>
              </a:solidFill>
              <a:effectLst/>
              <a:latin typeface="Arial" panose="020B0604020202020204" pitchFamily="34" charset="0"/>
              <a:ea typeface="+mn-ea"/>
              <a:cs typeface="Arial" panose="020B0604020202020204" pitchFamily="34" charset="0"/>
            </a:rPr>
            <a:t>To record the normal and abnormal spoilages incurred in Job Y34</a:t>
          </a:r>
        </a:p>
        <a:p>
          <a:r>
            <a:rPr lang="en-US" sz="1400">
              <a:solidFill>
                <a:schemeClr val="dk1"/>
              </a:solidFill>
              <a:effectLst/>
              <a:latin typeface="Arial" panose="020B0604020202020204" pitchFamily="34" charset="0"/>
              <a:ea typeface="+mn-ea"/>
              <a:cs typeface="Arial" panose="020B0604020202020204" pitchFamily="34" charset="0"/>
            </a:rPr>
            <a:t> </a:t>
          </a:r>
        </a:p>
        <a:p>
          <a:r>
            <a:rPr lang="en-US" sz="1400">
              <a:solidFill>
                <a:schemeClr val="dk1"/>
              </a:solidFill>
              <a:effectLst/>
              <a:latin typeface="Arial" panose="020B0604020202020204" pitchFamily="34" charset="0"/>
              <a:ea typeface="+mn-ea"/>
              <a:cs typeface="Arial" panose="020B0604020202020204" pitchFamily="34" charset="0"/>
            </a:rPr>
            <a:t>Factory Overhead  (normal spoilage cost)			400</a:t>
          </a:r>
        </a:p>
        <a:p>
          <a:r>
            <a:rPr lang="en-US" sz="1400">
              <a:solidFill>
                <a:schemeClr val="dk1"/>
              </a:solidFill>
              <a:effectLst/>
              <a:latin typeface="Arial" panose="020B0604020202020204" pitchFamily="34" charset="0"/>
              <a:ea typeface="+mn-ea"/>
              <a:cs typeface="Arial" panose="020B0604020202020204" pitchFamily="34" charset="0"/>
            </a:rPr>
            <a:t>Loss from Abnormal Spoilage				200</a:t>
          </a:r>
        </a:p>
        <a:p>
          <a:r>
            <a:rPr lang="en-US" sz="1400">
              <a:solidFill>
                <a:schemeClr val="dk1"/>
              </a:solidFill>
              <a:effectLst/>
              <a:latin typeface="Arial" panose="020B0604020202020204" pitchFamily="34" charset="0"/>
              <a:ea typeface="+mn-ea"/>
              <a:cs typeface="Arial" panose="020B0604020202020204" pitchFamily="34" charset="0"/>
            </a:rPr>
            <a:t>	Work-in-Process Inventory: Job Y34			600</a:t>
          </a:r>
        </a:p>
        <a:p>
          <a:r>
            <a:rPr lang="en-US" sz="1400">
              <a:solidFill>
                <a:schemeClr val="dk1"/>
              </a:solidFill>
              <a:effectLst/>
              <a:latin typeface="Arial" panose="020B0604020202020204" pitchFamily="34" charset="0"/>
              <a:ea typeface="+mn-ea"/>
              <a:cs typeface="Arial" panose="020B0604020202020204" pitchFamily="34" charset="0"/>
            </a:rPr>
            <a:t> </a:t>
          </a:r>
        </a:p>
        <a:p>
          <a:r>
            <a:rPr lang="en-US" sz="1400">
              <a:solidFill>
                <a:schemeClr val="dk1"/>
              </a:solidFill>
              <a:effectLst/>
              <a:latin typeface="Arial" panose="020B0604020202020204" pitchFamily="34" charset="0"/>
              <a:ea typeface="+mn-ea"/>
              <a:cs typeface="Arial" panose="020B0604020202020204" pitchFamily="34" charset="0"/>
            </a:rPr>
            <a:t>2.  Journal entries to record scrap sold:</a:t>
          </a:r>
        </a:p>
        <a:p>
          <a:pPr lvl="0"/>
          <a:r>
            <a:rPr lang="en-US" sz="1400">
              <a:solidFill>
                <a:schemeClr val="dk1"/>
              </a:solidFill>
              <a:effectLst/>
              <a:latin typeface="Arial" panose="020B0604020202020204" pitchFamily="34" charset="0"/>
              <a:ea typeface="+mn-ea"/>
              <a:cs typeface="Arial" panose="020B0604020202020204" pitchFamily="34" charset="0"/>
            </a:rPr>
            <a:t>To record the scrap sold attributable to a specific job</a:t>
          </a:r>
        </a:p>
        <a:p>
          <a:r>
            <a:rPr lang="en-US" sz="1400">
              <a:solidFill>
                <a:schemeClr val="dk1"/>
              </a:solidFill>
              <a:effectLst/>
              <a:latin typeface="Arial" panose="020B0604020202020204" pitchFamily="34" charset="0"/>
              <a:ea typeface="+mn-ea"/>
              <a:cs typeface="Arial" panose="020B0604020202020204" pitchFamily="34" charset="0"/>
            </a:rPr>
            <a:t> </a:t>
          </a:r>
        </a:p>
        <a:p>
          <a:r>
            <a:rPr lang="en-US" sz="1400">
              <a:solidFill>
                <a:schemeClr val="dk1"/>
              </a:solidFill>
              <a:effectLst/>
              <a:latin typeface="Arial" panose="020B0604020202020204" pitchFamily="34" charset="0"/>
              <a:ea typeface="+mn-ea"/>
              <a:cs typeface="Arial" panose="020B0604020202020204" pitchFamily="34" charset="0"/>
            </a:rPr>
            <a:t>Cash						  80</a:t>
          </a:r>
        </a:p>
        <a:p>
          <a:r>
            <a:rPr lang="en-US" sz="1400">
              <a:solidFill>
                <a:schemeClr val="dk1"/>
              </a:solidFill>
              <a:effectLst/>
              <a:latin typeface="Arial" panose="020B0604020202020204" pitchFamily="34" charset="0"/>
              <a:ea typeface="+mn-ea"/>
              <a:cs typeface="Arial" panose="020B0604020202020204" pitchFamily="34" charset="0"/>
            </a:rPr>
            <a:t>	Work-in-Process Inventory: Job Y34			  80</a:t>
          </a:r>
        </a:p>
        <a:p>
          <a:r>
            <a:rPr lang="en-US" sz="1400">
              <a:solidFill>
                <a:schemeClr val="dk1"/>
              </a:solidFill>
              <a:effectLst/>
              <a:latin typeface="Arial" panose="020B0604020202020204" pitchFamily="34" charset="0"/>
              <a:ea typeface="+mn-ea"/>
              <a:cs typeface="Arial" panose="020B0604020202020204" pitchFamily="34" charset="0"/>
            </a:rPr>
            <a:t> </a:t>
          </a:r>
        </a:p>
        <a:p>
          <a:pPr lvl="0"/>
          <a:r>
            <a:rPr lang="en-US" sz="1400">
              <a:solidFill>
                <a:schemeClr val="dk1"/>
              </a:solidFill>
              <a:effectLst/>
              <a:latin typeface="Arial" panose="020B0604020202020204" pitchFamily="34" charset="0"/>
              <a:ea typeface="+mn-ea"/>
              <a:cs typeface="Arial" panose="020B0604020202020204" pitchFamily="34" charset="0"/>
            </a:rPr>
            <a:t>To record the scrap sold common to all jobs</a:t>
          </a:r>
        </a:p>
        <a:p>
          <a:r>
            <a:rPr lang="en-US" sz="1400">
              <a:solidFill>
                <a:schemeClr val="dk1"/>
              </a:solidFill>
              <a:effectLst/>
              <a:latin typeface="Arial" panose="020B0604020202020204" pitchFamily="34" charset="0"/>
              <a:ea typeface="+mn-ea"/>
              <a:cs typeface="Arial" panose="020B0604020202020204" pitchFamily="34" charset="0"/>
            </a:rPr>
            <a:t> </a:t>
          </a:r>
        </a:p>
        <a:p>
          <a:r>
            <a:rPr lang="en-US" sz="1400">
              <a:solidFill>
                <a:schemeClr val="dk1"/>
              </a:solidFill>
              <a:effectLst/>
              <a:latin typeface="Arial" panose="020B0604020202020204" pitchFamily="34" charset="0"/>
              <a:ea typeface="+mn-ea"/>
              <a:cs typeface="Arial" panose="020B0604020202020204" pitchFamily="34" charset="0"/>
            </a:rPr>
            <a:t>Cash						120</a:t>
          </a:r>
        </a:p>
        <a:p>
          <a:r>
            <a:rPr lang="en-US" sz="1400">
              <a:solidFill>
                <a:schemeClr val="dk1"/>
              </a:solidFill>
              <a:effectLst/>
              <a:latin typeface="Arial" panose="020B0604020202020204" pitchFamily="34" charset="0"/>
              <a:ea typeface="+mn-ea"/>
              <a:cs typeface="Arial" panose="020B0604020202020204" pitchFamily="34" charset="0"/>
            </a:rPr>
            <a:t>	Factory Overhead 					120                                                </a:t>
          </a:r>
          <a:endParaRPr lang="en-US" sz="1400">
            <a:latin typeface="Arial" panose="020B0604020202020204" pitchFamily="34"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304801</xdr:colOff>
      <xdr:row>2</xdr:row>
      <xdr:rowOff>152400</xdr:rowOff>
    </xdr:from>
    <xdr:to>
      <xdr:col>13</xdr:col>
      <xdr:colOff>228601</xdr:colOff>
      <xdr:row>27</xdr:row>
      <xdr:rowOff>123825</xdr:rowOff>
    </xdr:to>
    <xdr:sp macro="" textlink="">
      <xdr:nvSpPr>
        <xdr:cNvPr id="4" name="TextBox 3">
          <a:extLst>
            <a:ext uri="{FF2B5EF4-FFF2-40B4-BE49-F238E27FC236}">
              <a16:creationId xmlns:a16="http://schemas.microsoft.com/office/drawing/2014/main" id="{00000000-0008-0000-0C00-000004000000}"/>
            </a:ext>
          </a:extLst>
        </xdr:cNvPr>
        <xdr:cNvSpPr txBox="1"/>
      </xdr:nvSpPr>
      <xdr:spPr>
        <a:xfrm>
          <a:off x="304801" y="619125"/>
          <a:ext cx="7905750" cy="455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dk1"/>
              </a:solidFill>
              <a:effectLst/>
              <a:latin typeface="Arial" panose="020B0604020202020204" pitchFamily="34" charset="0"/>
              <a:ea typeface="+mn-ea"/>
              <a:cs typeface="Arial" panose="020B0604020202020204" pitchFamily="34" charset="0"/>
            </a:rPr>
            <a:t>Ennis Inc.’s Forms Solutions Group (http://www.ennis.com/) is a Texas-based machine-intensive printing company that produces business forms. The resources demanded by a specific job depend on the type and amount of paper used and the composition and the construction of the business form.  All jobs are constrained by the time necessary on a press and on a collator capable of producing forms at the required size.</a:t>
          </a:r>
        </a:p>
        <a:p>
          <a:endParaRPr lang="en-US" sz="1400">
            <a:solidFill>
              <a:schemeClr val="dk1"/>
            </a:solidFill>
            <a:effectLst/>
            <a:latin typeface="Arial" panose="020B0604020202020204" pitchFamily="34" charset="0"/>
            <a:ea typeface="+mn-ea"/>
            <a:cs typeface="Arial" panose="020B0604020202020204" pitchFamily="34" charset="0"/>
          </a:endParaRPr>
        </a:p>
        <a:p>
          <a:r>
            <a:rPr lang="en-US" sz="1400">
              <a:solidFill>
                <a:schemeClr val="dk1"/>
              </a:solidFill>
              <a:effectLst/>
              <a:latin typeface="Arial" panose="020B0604020202020204" pitchFamily="34" charset="0"/>
              <a:ea typeface="+mn-ea"/>
              <a:cs typeface="Arial" panose="020B0604020202020204" pitchFamily="34" charset="0"/>
            </a:rPr>
            <a:t>Ennis Inc.’s Forms Solutions (EFS) uses job costing for pricing and bidding decisions. EFS uses a separate factory overhead rate for each machine.  Costs of machine operator, support personnel, and supplies are identified directly with presses and collators.  Other factory overhead costs – including insurance, supervision, and office salaries – are allocated to machines based on their processing capacity (cost driven is the number of feet of business form per minute), weighted by the maximum paper width and complexity (the cost driver is the number of colors and other features) that they are capable of handling.</a:t>
          </a:r>
        </a:p>
        <a:p>
          <a:endParaRPr lang="en-US" sz="1400">
            <a:solidFill>
              <a:schemeClr val="dk1"/>
            </a:solidFill>
            <a:effectLst/>
            <a:latin typeface="Arial" panose="020B0604020202020204" pitchFamily="34" charset="0"/>
            <a:ea typeface="+mn-ea"/>
            <a:cs typeface="Arial" panose="020B0604020202020204" pitchFamily="34" charset="0"/>
          </a:endParaRPr>
        </a:p>
        <a:p>
          <a:r>
            <a:rPr lang="en-US" sz="1400">
              <a:solidFill>
                <a:schemeClr val="dk1"/>
              </a:solidFill>
              <a:effectLst/>
              <a:latin typeface="Arial" panose="020B0604020202020204" pitchFamily="34" charset="0"/>
              <a:ea typeface="+mn-ea"/>
              <a:cs typeface="Arial" panose="020B0604020202020204" pitchFamily="34" charset="0"/>
            </a:rPr>
            <a:t>When EFS receives a request for a bid on a particular job, the company uses computer software to determine direct material costs based on the type and quantity of paper.  Then it identifies the least expensive press and collator that are capable of handling the specifications for the business form ordered.  The third step is to estimate the total press and collator processing costs by using specific cost-driver rates per machine time multiplied by the estimated processing time.  The bid price is calculated by adding a standard markup to the total press, collator, and direct material costs.  A higher markup is used for rush jobs and jobs requiring special features.</a:t>
          </a:r>
        </a:p>
        <a:p>
          <a:endParaRPr lang="en-US" sz="140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1</xdr:col>
      <xdr:colOff>0</xdr:colOff>
      <xdr:row>35</xdr:row>
      <xdr:rowOff>3173</xdr:rowOff>
    </xdr:from>
    <xdr:to>
      <xdr:col>13</xdr:col>
      <xdr:colOff>38100</xdr:colOff>
      <xdr:row>91</xdr:row>
      <xdr:rowOff>82550</xdr:rowOff>
    </xdr:to>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400050" y="6546848"/>
          <a:ext cx="7686675" cy="9147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dk1"/>
              </a:solidFill>
              <a:effectLst/>
              <a:latin typeface="Arial" panose="020B0604020202020204" pitchFamily="34" charset="0"/>
              <a:ea typeface="+mn-ea"/>
              <a:cs typeface="Arial" panose="020B0604020202020204" pitchFamily="34" charset="0"/>
            </a:rPr>
            <a:t>This short case is intended as a basis for class discussion that could initiate the following topics and questions:  application of job costing in the printing industry; what are the factors driving the accuracy of product costing; how does the choice of job costing method affect pricing;  what is the effect of cost allocation methods on management behavior, performance evaluation, and how does a chosen cost method advance or hinder the firm’s progress to its strategic goals?   Some observations that I would bring out in this discussion include:</a:t>
          </a:r>
        </a:p>
        <a:p>
          <a:r>
            <a:rPr lang="en-US" sz="1400">
              <a:solidFill>
                <a:schemeClr val="dk1"/>
              </a:solidFill>
              <a:effectLst/>
              <a:latin typeface="Arial" panose="020B0604020202020204" pitchFamily="34" charset="0"/>
              <a:ea typeface="+mn-ea"/>
              <a:cs typeface="Arial" panose="020B0604020202020204" pitchFamily="34" charset="0"/>
            </a:rPr>
            <a:t> </a:t>
          </a:r>
        </a:p>
        <a:p>
          <a:r>
            <a:rPr lang="en-US" sz="1400">
              <a:solidFill>
                <a:schemeClr val="dk1"/>
              </a:solidFill>
              <a:effectLst/>
              <a:latin typeface="Arial" panose="020B0604020202020204" pitchFamily="34" charset="0"/>
              <a:ea typeface="+mn-ea"/>
              <a:cs typeface="Arial" panose="020B0604020202020204" pitchFamily="34" charset="0"/>
            </a:rPr>
            <a:t>EFS uses a job costing system in which materials and direct labor are traced to the job, and overhead is traced to each machine and then applied to the jobs based on machine usage.</a:t>
          </a:r>
        </a:p>
        <a:p>
          <a:endParaRPr lang="en-US" sz="14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When looking at the company's website we see that "For over 105 years, Ennis has specialized in manufacturing and supplying the most innovative and unique products in the print industry."  Since each job is distinct, EFS must propoerly determine a cost that reflects the complexity of the project.  Since the company prides itself on innovation and its unique preoduct offerings, it is likely pursuing a differentiation strategy.  As such, EFE is not likely to be competing directly on price.  However, if EFS has a bid price that is too high, it risks losing out on the business, and if it bids too low, there is a risk of reducing the overall profitability of the firm. </a:t>
          </a:r>
        </a:p>
        <a:p>
          <a:endParaRPr lang="en-US" sz="1400">
            <a:solidFill>
              <a:schemeClr val="dk1"/>
            </a:solidFill>
            <a:effectLst/>
            <a:latin typeface="Arial" panose="020B0604020202020204" pitchFamily="34" charset="0"/>
            <a:ea typeface="+mn-ea"/>
            <a:cs typeface="Arial" panose="020B0604020202020204" pitchFamily="34" charset="0"/>
          </a:endParaRPr>
        </a:p>
        <a:p>
          <a:r>
            <a:rPr lang="en-US" sz="1400">
              <a:solidFill>
                <a:schemeClr val="dk1"/>
              </a:solidFill>
              <a:effectLst/>
              <a:latin typeface="Arial" panose="020B0604020202020204" pitchFamily="34" charset="0"/>
              <a:ea typeface="+mn-ea"/>
              <a:cs typeface="Arial" panose="020B0604020202020204" pitchFamily="34" charset="0"/>
            </a:rPr>
            <a:t>With these</a:t>
          </a:r>
          <a:r>
            <a:rPr lang="en-US" sz="1400" baseline="0">
              <a:solidFill>
                <a:schemeClr val="dk1"/>
              </a:solidFill>
              <a:effectLst/>
              <a:latin typeface="Arial" panose="020B0604020202020204" pitchFamily="34" charset="0"/>
              <a:ea typeface="+mn-ea"/>
              <a:cs typeface="Arial" panose="020B0604020202020204" pitchFamily="34" charset="0"/>
            </a:rPr>
            <a:t> issues </a:t>
          </a:r>
          <a:r>
            <a:rPr lang="en-US" sz="1400">
              <a:solidFill>
                <a:schemeClr val="dk1"/>
              </a:solidFill>
              <a:effectLst/>
              <a:latin typeface="Arial" panose="020B0604020202020204" pitchFamily="34" charset="0"/>
              <a:ea typeface="+mn-ea"/>
              <a:cs typeface="Arial" panose="020B0604020202020204" pitchFamily="34" charset="0"/>
            </a:rPr>
            <a:t>in mind, a strength would be that EFS has put a lot of effort into tracing the printing costs accurately and using an overhead allocation approach that attempts to trace the costs of the machinery to the jobs that used that machinery.  </a:t>
          </a:r>
        </a:p>
        <a:p>
          <a:r>
            <a:rPr lang="en-US" sz="1400">
              <a:solidFill>
                <a:schemeClr val="dk1"/>
              </a:solidFill>
              <a:effectLst/>
              <a:latin typeface="Arial" panose="020B0604020202020204" pitchFamily="34" charset="0"/>
              <a:ea typeface="+mn-ea"/>
              <a:cs typeface="Arial" panose="020B0604020202020204" pitchFamily="34" charset="0"/>
            </a:rPr>
            <a:t> </a:t>
          </a:r>
        </a:p>
        <a:p>
          <a:r>
            <a:rPr lang="en-US" sz="1400">
              <a:solidFill>
                <a:schemeClr val="dk1"/>
              </a:solidFill>
              <a:effectLst/>
              <a:latin typeface="Arial" panose="020B0604020202020204" pitchFamily="34" charset="0"/>
              <a:ea typeface="+mn-ea"/>
              <a:cs typeface="Arial" panose="020B0604020202020204" pitchFamily="34" charset="0"/>
            </a:rPr>
            <a:t>That being said, a discussion of the EFS approach to allocating other overhead costs – insurance, supervision, and office salaries – to the jobs based on the capacity of the machines</a:t>
          </a:r>
          <a:r>
            <a:rPr lang="en-US" sz="1400" baseline="0">
              <a:solidFill>
                <a:schemeClr val="dk1"/>
              </a:solidFill>
              <a:effectLst/>
              <a:latin typeface="Arial" panose="020B0604020202020204" pitchFamily="34" charset="0"/>
              <a:ea typeface="+mn-ea"/>
              <a:cs typeface="Arial" panose="020B0604020202020204" pitchFamily="34" charset="0"/>
            </a:rPr>
            <a:t> needs to be looked at more closely.</a:t>
          </a:r>
          <a:r>
            <a:rPr lang="en-US" sz="1400">
              <a:solidFill>
                <a:schemeClr val="dk1"/>
              </a:solidFill>
              <a:effectLst/>
              <a:latin typeface="Arial" panose="020B0604020202020204" pitchFamily="34" charset="0"/>
              <a:ea typeface="+mn-ea"/>
              <a:cs typeface="Arial" panose="020B0604020202020204" pitchFamily="34" charset="0"/>
            </a:rPr>
            <a:t>  That is, machines with more printing capacity (where capacity is the number of feet of forms produced per minute of machine time) will receive a larger portion of the other overhead.   This is very much like a volume based rate, which is OK, but does not reflect the actual behavior of these costs.   Suppose the total of other overhead is significant.  Then small jobs on high capacity (fast) machines will be charged a relatively high rate.   Conversely,  large jobs on low-capacity machines will be charged a relatively low rate.   How this would affect pricing and the allocation of jobs to machines is not easy to predict.</a:t>
          </a:r>
        </a:p>
        <a:p>
          <a:endParaRPr lang="en-US" sz="1400">
            <a:solidFill>
              <a:schemeClr val="dk1"/>
            </a:solidFill>
            <a:effectLst/>
            <a:latin typeface="Arial" panose="020B0604020202020204" pitchFamily="34" charset="0"/>
            <a:ea typeface="+mn-ea"/>
            <a:cs typeface="Arial" panose="020B0604020202020204" pitchFamily="34" charset="0"/>
          </a:endParaRPr>
        </a:p>
        <a:p>
          <a:r>
            <a:rPr lang="en-US" sz="1400">
              <a:solidFill>
                <a:schemeClr val="dk1"/>
              </a:solidFill>
              <a:effectLst/>
              <a:latin typeface="Arial" panose="020B0604020202020204" pitchFamily="34" charset="0"/>
              <a:ea typeface="+mn-ea"/>
              <a:cs typeface="Arial" panose="020B0604020202020204" pitchFamily="34" charset="0"/>
            </a:rPr>
            <a:t>A critical strategic issue is the unknown impact of cost calculations on competitive pricing</a:t>
          </a:r>
          <a:r>
            <a:rPr lang="en-US" sz="1400" baseline="0">
              <a:solidFill>
                <a:schemeClr val="dk1"/>
              </a:solidFill>
              <a:effectLst/>
              <a:latin typeface="Arial" panose="020B0604020202020204" pitchFamily="34" charset="0"/>
              <a:ea typeface="+mn-ea"/>
              <a:cs typeface="Arial" panose="020B0604020202020204" pitchFamily="34" charset="0"/>
            </a:rPr>
            <a:t> that will still allow the firm to earn the desired margins that are expected under a differentiaon strategy</a:t>
          </a:r>
          <a:r>
            <a:rPr lang="en-US" sz="1400">
              <a:solidFill>
                <a:schemeClr val="dk1"/>
              </a:solidFill>
              <a:effectLst/>
              <a:latin typeface="Arial" panose="020B0604020202020204" pitchFamily="34" charset="0"/>
              <a:ea typeface="+mn-ea"/>
              <a:cs typeface="Arial" panose="020B0604020202020204" pitchFamily="34" charset="0"/>
            </a:rPr>
            <a:t>.  The success of the company depends on its ability to set a competitive price, recognizing that the company has unused capacity (in a seasonal business) in some periods of the year. Management</a:t>
          </a:r>
          <a:r>
            <a:rPr lang="en-US" sz="1400" baseline="0">
              <a:solidFill>
                <a:schemeClr val="dk1"/>
              </a:solidFill>
              <a:effectLst/>
              <a:latin typeface="Arial" panose="020B0604020202020204" pitchFamily="34" charset="0"/>
              <a:ea typeface="+mn-ea"/>
              <a:cs typeface="Arial" panose="020B0604020202020204" pitchFamily="34" charset="0"/>
            </a:rPr>
            <a:t> must also be careful of lowering bids during slower season just to capture business (and make use of idle capacity) as it may undermine the image of EFS as a leader in innovation, and cause customers to simply expect lower prices even during busy times.</a:t>
          </a:r>
        </a:p>
        <a:p>
          <a:endParaRPr lang="en-US" sz="1400" baseline="0">
            <a:solidFill>
              <a:schemeClr val="dk1"/>
            </a:solidFill>
            <a:effectLst/>
            <a:latin typeface="Arial" panose="020B0604020202020204" pitchFamily="34" charset="0"/>
            <a:ea typeface="+mn-ea"/>
            <a:cs typeface="Arial" panose="020B0604020202020204" pitchFamily="34" charset="0"/>
          </a:endParaRPr>
        </a:p>
        <a:p>
          <a:r>
            <a:rPr lang="en-US" sz="1400">
              <a:solidFill>
                <a:schemeClr val="dk1"/>
              </a:solidFill>
              <a:effectLst/>
              <a:latin typeface="Arial" panose="020B0604020202020204" pitchFamily="34" charset="0"/>
              <a:ea typeface="+mn-ea"/>
              <a:cs typeface="Arial" panose="020B0604020202020204" pitchFamily="34" charset="0"/>
            </a:rPr>
            <a:t> </a:t>
          </a:r>
        </a:p>
        <a:p>
          <a:r>
            <a:rPr lang="en-US" sz="1400">
              <a:solidFill>
                <a:schemeClr val="dk1"/>
              </a:solidFill>
              <a:effectLst/>
              <a:latin typeface="Arial" panose="020B0604020202020204" pitchFamily="34" charset="0"/>
              <a:ea typeface="+mn-ea"/>
              <a:cs typeface="Arial" panose="020B0604020202020204" pitchFamily="34" charset="0"/>
            </a:rPr>
            <a:t>Source:  Lisa Cross, “Benefiting from Costing and Pricing Tools,”  Graphic Arts Monthly,  July 2004, pp 32-34.</a:t>
          </a:r>
        </a:p>
        <a:p>
          <a:endParaRPr lang="en-US" sz="1400">
            <a:solidFill>
              <a:schemeClr val="dk1"/>
            </a:solidFill>
            <a:effectLst/>
            <a:latin typeface="Arial" panose="020B0604020202020204" pitchFamily="34" charset="0"/>
            <a:ea typeface="+mn-ea"/>
            <a:cs typeface="Arial" panose="020B0604020202020204" pitchFamily="34" charset="0"/>
          </a:endParaRPr>
        </a:p>
        <a:p>
          <a:endParaRPr lang="en-US" sz="1400">
            <a:latin typeface="Arial" panose="020B0604020202020204" pitchFamily="34" charset="0"/>
            <a:cs typeface="Arial"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381000</xdr:colOff>
      <xdr:row>1</xdr:row>
      <xdr:rowOff>133349</xdr:rowOff>
    </xdr:from>
    <xdr:to>
      <xdr:col>12</xdr:col>
      <xdr:colOff>603250</xdr:colOff>
      <xdr:row>20</xdr:row>
      <xdr:rowOff>104775</xdr:rowOff>
    </xdr:to>
    <xdr:sp macro="" textlink="">
      <xdr:nvSpPr>
        <xdr:cNvPr id="4" name="TextBox 3">
          <a:extLst>
            <a:ext uri="{FF2B5EF4-FFF2-40B4-BE49-F238E27FC236}">
              <a16:creationId xmlns:a16="http://schemas.microsoft.com/office/drawing/2014/main" id="{00000000-0008-0000-0D00-000004000000}"/>
            </a:ext>
          </a:extLst>
        </xdr:cNvPr>
        <xdr:cNvSpPr txBox="1"/>
      </xdr:nvSpPr>
      <xdr:spPr>
        <a:xfrm>
          <a:off x="381000" y="393699"/>
          <a:ext cx="7658100" cy="2987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dk1"/>
              </a:solidFill>
              <a:effectLst/>
              <a:latin typeface="Arial" panose="020B0604020202020204" pitchFamily="34" charset="0"/>
              <a:ea typeface="+mn-ea"/>
              <a:cs typeface="Arial" panose="020B0604020202020204" pitchFamily="34" charset="0"/>
            </a:rPr>
            <a:t>Rose Bach was recently hired as controller of Empco Inc., a sheet metal manufacturer.  Empco has been in the sheet metal business for many years and is currently investigating ways to modernize its manufacturing process.  At the first staff meeting Rose attended, Bob Kelley, chief engineer, presented a proposal for automating the drilling department.  He recommended that Empco purchase two robots that could replace the eight direct labor workers in the department.  The cost savings outlined in Bob’s proposal included eliminating direct labor cost and reducing factory overhead cost to zero in the drilling department because Empco charges factory overhead on the basis of direct labor dollars using a plantwide rate.</a:t>
          </a:r>
        </a:p>
        <a:p>
          <a:endParaRPr lang="en-US" sz="1400">
            <a:solidFill>
              <a:schemeClr val="dk1"/>
            </a:solidFill>
            <a:effectLst/>
            <a:latin typeface="Arial" panose="020B0604020202020204" pitchFamily="34" charset="0"/>
            <a:ea typeface="+mn-ea"/>
            <a:cs typeface="Arial" panose="020B0604020202020204" pitchFamily="34" charset="0"/>
          </a:endParaRPr>
        </a:p>
        <a:p>
          <a:r>
            <a:rPr lang="en-US" sz="1400">
              <a:solidFill>
                <a:schemeClr val="dk1"/>
              </a:solidFill>
              <a:effectLst/>
              <a:latin typeface="Arial" panose="020B0604020202020204" pitchFamily="34" charset="0"/>
              <a:ea typeface="+mn-ea"/>
              <a:cs typeface="Arial" panose="020B0604020202020204" pitchFamily="34" charset="0"/>
            </a:rPr>
            <a:t>Empco’s president was puzzled by Kelley’s explanation of cost savings, believing it made no sense.  Rose agreed, explaining that as firms become more automated, they should rethink their factory overhead systems.  The president then asked her to look into the matter and prepare a report for the next staff meeting.</a:t>
          </a:r>
        </a:p>
        <a:p>
          <a:endParaRPr lang="en-US" sz="1400">
            <a:solidFill>
              <a:schemeClr val="dk1"/>
            </a:solidFill>
            <a:effectLst/>
            <a:latin typeface="Arial" panose="020B0604020202020204" pitchFamily="34" charset="0"/>
            <a:ea typeface="+mn-ea"/>
            <a:cs typeface="Arial" panose="020B0604020202020204" pitchFamily="34" charset="0"/>
          </a:endParaRPr>
        </a:p>
        <a:p>
          <a:endParaRPr lang="en-US" sz="1400">
            <a:latin typeface="Arial" panose="020B0604020202020204" pitchFamily="34" charset="0"/>
            <a:cs typeface="Arial" panose="020B0604020202020204" pitchFamily="34" charset="0"/>
          </a:endParaRPr>
        </a:p>
      </xdr:txBody>
    </xdr:sp>
    <xdr:clientData/>
  </xdr:twoCellAnchor>
  <xdr:twoCellAnchor>
    <xdr:from>
      <xdr:col>0</xdr:col>
      <xdr:colOff>609599</xdr:colOff>
      <xdr:row>28</xdr:row>
      <xdr:rowOff>228599</xdr:rowOff>
    </xdr:from>
    <xdr:to>
      <xdr:col>11</xdr:col>
      <xdr:colOff>485774</xdr:colOff>
      <xdr:row>70</xdr:row>
      <xdr:rowOff>47625</xdr:rowOff>
    </xdr:to>
    <xdr:sp macro="" textlink="">
      <xdr:nvSpPr>
        <xdr:cNvPr id="5" name="TextBox 4">
          <a:extLst>
            <a:ext uri="{FF2B5EF4-FFF2-40B4-BE49-F238E27FC236}">
              <a16:creationId xmlns:a16="http://schemas.microsoft.com/office/drawing/2014/main" id="{00000000-0008-0000-0D00-000005000000}"/>
            </a:ext>
          </a:extLst>
        </xdr:cNvPr>
        <xdr:cNvSpPr txBox="1"/>
      </xdr:nvSpPr>
      <xdr:spPr>
        <a:xfrm>
          <a:off x="609599" y="6095999"/>
          <a:ext cx="6867525" cy="6753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dk1"/>
              </a:solidFill>
              <a:effectLst/>
              <a:latin typeface="Arial" panose="020B0604020202020204" pitchFamily="34" charset="0"/>
              <a:ea typeface="+mn-ea"/>
              <a:cs typeface="Arial" panose="020B0604020202020204" pitchFamily="34" charset="0"/>
            </a:rPr>
            <a:t> </a:t>
          </a:r>
        </a:p>
        <a:p>
          <a:r>
            <a:rPr lang="en-US" sz="1400">
              <a:solidFill>
                <a:schemeClr val="dk1"/>
              </a:solidFill>
              <a:effectLst/>
              <a:latin typeface="Arial" panose="020B0604020202020204" pitchFamily="34" charset="0"/>
              <a:ea typeface="+mn-ea"/>
              <a:cs typeface="Arial" panose="020B0604020202020204" pitchFamily="34" charset="0"/>
            </a:rPr>
            <a:t>1.</a:t>
          </a:r>
          <a:r>
            <a:rPr lang="en-US" sz="1400" baseline="0">
              <a:solidFill>
                <a:schemeClr val="dk1"/>
              </a:solidFill>
              <a:effectLst/>
              <a:latin typeface="Arial" panose="020B0604020202020204" pitchFamily="34" charset="0"/>
              <a:ea typeface="+mn-ea"/>
              <a:cs typeface="Arial" panose="020B0604020202020204" pitchFamily="34" charset="0"/>
            </a:rPr>
            <a:t>  </a:t>
          </a:r>
          <a:r>
            <a:rPr lang="en-US" sz="1400">
              <a:solidFill>
                <a:schemeClr val="dk1"/>
              </a:solidFill>
              <a:effectLst/>
              <a:latin typeface="Arial" panose="020B0604020202020204" pitchFamily="34" charset="0"/>
              <a:ea typeface="+mn-ea"/>
              <a:cs typeface="Arial" panose="020B0604020202020204" pitchFamily="34" charset="0"/>
            </a:rPr>
            <a:t>Empco Inc. is currently using a plantwide overhead rate that is applied on the basis of direct labor dollars.  In general, a plantwide factory overhead rate is acceptable only if a similar relationship between overhead and direct labor exists in all departments, or the company manufactures products, which receive proportional services from each department.</a:t>
          </a:r>
        </a:p>
        <a:p>
          <a:endParaRPr lang="en-US" sz="1400">
            <a:solidFill>
              <a:schemeClr val="dk1"/>
            </a:solidFill>
            <a:effectLst/>
            <a:latin typeface="Arial" panose="020B0604020202020204" pitchFamily="34" charset="0"/>
            <a:ea typeface="+mn-ea"/>
            <a:cs typeface="Arial" panose="020B0604020202020204" pitchFamily="34" charset="0"/>
          </a:endParaRPr>
        </a:p>
        <a:p>
          <a:r>
            <a:rPr lang="en-US" sz="1400">
              <a:solidFill>
                <a:schemeClr val="dk1"/>
              </a:solidFill>
              <a:effectLst/>
              <a:latin typeface="Arial" panose="020B0604020202020204" pitchFamily="34" charset="0"/>
              <a:ea typeface="+mn-ea"/>
              <a:cs typeface="Arial" panose="020B0604020202020204" pitchFamily="34" charset="0"/>
            </a:rPr>
            <a:t>In most cases, departmental overhead rates are preferable to plantwide overhead rates because plantwide overhead rates do not provide:</a:t>
          </a:r>
        </a:p>
        <a:p>
          <a:pPr marL="628650" lvl="1" indent="-171450">
            <a:buFont typeface="Arial" panose="020B0604020202020204" pitchFamily="34" charset="0"/>
            <a:buChar char="•"/>
          </a:pPr>
          <a:r>
            <a:rPr lang="en-US" sz="1400">
              <a:solidFill>
                <a:schemeClr val="dk1"/>
              </a:solidFill>
              <a:effectLst/>
              <a:latin typeface="Arial" panose="020B0604020202020204" pitchFamily="34" charset="0"/>
              <a:ea typeface="+mn-ea"/>
              <a:cs typeface="Arial" panose="020B0604020202020204" pitchFamily="34" charset="0"/>
            </a:rPr>
            <a:t>a framework for reviewing overhead costs on a departmental basis, identifying departmental cost overruns, or taking corrective action to improve departmental cost control.</a:t>
          </a:r>
        </a:p>
        <a:p>
          <a:pPr marL="628650" lvl="1" indent="-171450">
            <a:buFont typeface="Arial" panose="020B0604020202020204" pitchFamily="34" charset="0"/>
            <a:buChar char="•"/>
          </a:pPr>
          <a:r>
            <a:rPr lang="en-US" sz="1400">
              <a:solidFill>
                <a:schemeClr val="dk1"/>
              </a:solidFill>
              <a:effectLst/>
              <a:latin typeface="Arial" panose="020B0604020202020204" pitchFamily="34" charset="0"/>
              <a:ea typeface="+mn-ea"/>
              <a:cs typeface="Arial" panose="020B0604020202020204" pitchFamily="34" charset="0"/>
            </a:rPr>
            <a:t>sufficient information about product profitability, thus, increasing the difficulties associated with management decision-making.</a:t>
          </a:r>
        </a:p>
        <a:p>
          <a:endParaRPr lang="en-US" sz="1400">
            <a:latin typeface="Arial" panose="020B0604020202020204" pitchFamily="34" charset="0"/>
            <a:cs typeface="Arial" panose="020B0604020202020204" pitchFamily="34" charset="0"/>
          </a:endParaRPr>
        </a:p>
        <a:p>
          <a:r>
            <a:rPr lang="en-US" sz="1400">
              <a:solidFill>
                <a:schemeClr val="dk1"/>
              </a:solidFill>
              <a:effectLst/>
              <a:latin typeface="Arial" panose="020B0604020202020204" pitchFamily="34" charset="0"/>
              <a:ea typeface="+mn-ea"/>
              <a:cs typeface="Arial" panose="020B0604020202020204" pitchFamily="34" charset="0"/>
            </a:rPr>
            <a:t>2.</a:t>
          </a:r>
          <a:r>
            <a:rPr lang="en-US" sz="1400" baseline="0">
              <a:solidFill>
                <a:schemeClr val="dk1"/>
              </a:solidFill>
              <a:effectLst/>
              <a:latin typeface="Arial" panose="020B0604020202020204" pitchFamily="34" charset="0"/>
              <a:ea typeface="+mn-ea"/>
              <a:cs typeface="Arial" panose="020B0604020202020204" pitchFamily="34" charset="0"/>
            </a:rPr>
            <a:t>  </a:t>
          </a:r>
          <a:r>
            <a:rPr lang="en-US" sz="1400">
              <a:solidFill>
                <a:schemeClr val="dk1"/>
              </a:solidFill>
              <a:effectLst/>
              <a:latin typeface="Arial" panose="020B0604020202020204" pitchFamily="34" charset="0"/>
              <a:ea typeface="+mn-ea"/>
              <a:cs typeface="Arial" panose="020B0604020202020204" pitchFamily="34" charset="0"/>
            </a:rPr>
            <a:t>Because Empco uses a plantwide overhead rate applied on the basis of direct labor dollars, the elimination of direct labor in the Drilling Department through the introduction of robots may appear to reduce the overhead cost of the Drilling Department to zero.  However, this change will not reduce fixed factory overhead expenses such as depreciation, plant supervision, etc.  In reality, the use of robots is likely to increase fixed expenses because of increased depreciation expense.  Under Empco's current method of allocating overhead costs, the remaining departments will merely absorb these costs.</a:t>
          </a:r>
        </a:p>
        <a:p>
          <a:r>
            <a:rPr lang="en-US" sz="1400">
              <a:solidFill>
                <a:schemeClr val="dk1"/>
              </a:solidFill>
              <a:effectLst/>
              <a:latin typeface="Arial" panose="020B0604020202020204" pitchFamily="34" charset="0"/>
              <a:ea typeface="+mn-ea"/>
              <a:cs typeface="Arial" panose="020B0604020202020204" pitchFamily="34" charset="0"/>
            </a:rPr>
            <a:t> </a:t>
          </a:r>
        </a:p>
        <a:p>
          <a:r>
            <a:rPr lang="en-US" sz="1400">
              <a:solidFill>
                <a:schemeClr val="dk1"/>
              </a:solidFill>
              <a:effectLst/>
              <a:latin typeface="Arial" panose="020B0604020202020204" pitchFamily="34" charset="0"/>
              <a:ea typeface="+mn-ea"/>
              <a:cs typeface="Arial" panose="020B0604020202020204" pitchFamily="34" charset="0"/>
            </a:rPr>
            <a:t> </a:t>
          </a:r>
        </a:p>
        <a:p>
          <a:r>
            <a:rPr lang="en-US" sz="1400">
              <a:solidFill>
                <a:schemeClr val="dk1"/>
              </a:solidFill>
              <a:effectLst/>
              <a:latin typeface="Arial" panose="020B0604020202020204" pitchFamily="34" charset="0"/>
              <a:ea typeface="+mn-ea"/>
              <a:cs typeface="Arial" panose="020B0604020202020204" pitchFamily="34" charset="0"/>
            </a:rPr>
            <a:t>3.    In order to improve the allocation of overhead costs ,Empco should:</a:t>
          </a:r>
        </a:p>
        <a:p>
          <a:pPr marL="742950" lvl="1" indent="-285750">
            <a:buFont typeface="Arial" panose="020B0604020202020204" pitchFamily="34" charset="0"/>
            <a:buChar char="•"/>
          </a:pPr>
          <a:r>
            <a:rPr lang="en-US" sz="1400">
              <a:solidFill>
                <a:schemeClr val="dk1"/>
              </a:solidFill>
              <a:effectLst/>
              <a:latin typeface="Arial" panose="020B0604020202020204" pitchFamily="34" charset="0"/>
              <a:ea typeface="+mn-ea"/>
              <a:cs typeface="Arial" panose="020B0604020202020204" pitchFamily="34" charset="0"/>
            </a:rPr>
            <a:t>establish separate overhead accounts (pools) and rates for the Drilling Department.</a:t>
          </a:r>
        </a:p>
        <a:p>
          <a:pPr marL="742950" lvl="1" indent="-285750">
            <a:buFont typeface="Arial" panose="020B0604020202020204" pitchFamily="34" charset="0"/>
            <a:buChar char="•"/>
          </a:pPr>
          <a:r>
            <a:rPr lang="en-US" sz="1400">
              <a:solidFill>
                <a:schemeClr val="dk1"/>
              </a:solidFill>
              <a:effectLst/>
              <a:latin typeface="Arial" panose="020B0604020202020204" pitchFamily="34" charset="0"/>
              <a:ea typeface="+mn-ea"/>
              <a:cs typeface="Arial" panose="020B0604020202020204" pitchFamily="34" charset="0"/>
            </a:rPr>
            <a:t>identify, if possible, fixed and variable overhead costs and establish fixed and variable overhead rates.</a:t>
          </a:r>
        </a:p>
        <a:p>
          <a:pPr marL="742950" lvl="1" indent="-285750">
            <a:buFont typeface="Arial" panose="020B0604020202020204" pitchFamily="34" charset="0"/>
            <a:buChar char="•"/>
          </a:pPr>
          <a:r>
            <a:rPr lang="en-US" sz="1400">
              <a:solidFill>
                <a:schemeClr val="dk1"/>
              </a:solidFill>
              <a:effectLst/>
              <a:latin typeface="Arial" panose="020B0604020202020204" pitchFamily="34" charset="0"/>
              <a:ea typeface="+mn-ea"/>
              <a:cs typeface="Arial" panose="020B0604020202020204" pitchFamily="34" charset="0"/>
            </a:rPr>
            <a:t>apply overhead costs to the Drilling Department on the basis of robot or machine hours.</a:t>
          </a:r>
        </a:p>
        <a:p>
          <a:endParaRPr lang="en-US" sz="1400">
            <a:latin typeface="Arial" panose="020B0604020202020204" pitchFamily="34" charset="0"/>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65</xdr:row>
      <xdr:rowOff>0</xdr:rowOff>
    </xdr:from>
    <xdr:to>
      <xdr:col>9</xdr:col>
      <xdr:colOff>685800</xdr:colOff>
      <xdr:row>72</xdr:row>
      <xdr:rowOff>104775</xdr:rowOff>
    </xdr:to>
    <xdr:sp macro="" textlink="">
      <xdr:nvSpPr>
        <xdr:cNvPr id="11" name="TextBox 10">
          <a:extLst>
            <a:ext uri="{FF2B5EF4-FFF2-40B4-BE49-F238E27FC236}">
              <a16:creationId xmlns:a16="http://schemas.microsoft.com/office/drawing/2014/main" id="{00000000-0008-0000-0E00-00000B000000}"/>
            </a:ext>
          </a:extLst>
        </xdr:cNvPr>
        <xdr:cNvSpPr txBox="1"/>
      </xdr:nvSpPr>
      <xdr:spPr>
        <a:xfrm>
          <a:off x="609600" y="13477875"/>
          <a:ext cx="7372350" cy="1704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effectLst/>
              <a:latin typeface="Arial" panose="020B0604020202020204" pitchFamily="34" charset="0"/>
              <a:ea typeface="+mn-ea"/>
              <a:cs typeface="Arial" panose="020B0604020202020204" pitchFamily="34" charset="0"/>
            </a:rPr>
            <a:t>4. If direct labor-hours are used to apply factory overhead, Department A is assigned more than its total estimated overhead and Department B is assigned less. Therefore, Department A will assign more overhead to products than if a departmental rate were used and Department B will assign less. Conversely, if machine hours are used, Department A is undercharged and Department B is overcharged.  The reason is that each department has a different cost driver. Department A is labor intensive and Department B is machine intensive. Therefore, using one single plantwide overhead rate is not appropriate.</a:t>
          </a:r>
        </a:p>
        <a:p>
          <a:endParaRPr lang="en-US" sz="1400">
            <a:latin typeface="Arial" panose="020B0604020202020204" pitchFamily="34" charset="0"/>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71</xdr:row>
          <xdr:rowOff>0</xdr:rowOff>
        </xdr:from>
        <xdr:to>
          <xdr:col>7</xdr:col>
          <xdr:colOff>0</xdr:colOff>
          <xdr:row>73</xdr:row>
          <xdr:rowOff>0</xdr:rowOff>
        </xdr:to>
        <xdr:sp macro="" textlink="">
          <xdr:nvSpPr>
            <xdr:cNvPr id="12292" name="Object 4" hidden="1">
              <a:extLst>
                <a:ext uri="{63B3BB69-23CF-44E3-9099-C40C66FF867C}">
                  <a14:compatExt spid="_x0000_s12292"/>
                </a:ext>
                <a:ext uri="{FF2B5EF4-FFF2-40B4-BE49-F238E27FC236}">
                  <a16:creationId xmlns:a16="http://schemas.microsoft.com/office/drawing/2014/main" id="{00000000-0008-0000-0F00-0000043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0</xdr:col>
      <xdr:colOff>333375</xdr:colOff>
      <xdr:row>1</xdr:row>
      <xdr:rowOff>142874</xdr:rowOff>
    </xdr:from>
    <xdr:to>
      <xdr:col>8</xdr:col>
      <xdr:colOff>323850</xdr:colOff>
      <xdr:row>29</xdr:row>
      <xdr:rowOff>0</xdr:rowOff>
    </xdr:to>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333375" y="409574"/>
          <a:ext cx="7629525" cy="4857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solidFill>
                <a:schemeClr val="dk1"/>
              </a:solidFill>
              <a:effectLst/>
              <a:latin typeface="Arial" panose="020B0604020202020204" pitchFamily="34" charset="0"/>
              <a:ea typeface="+mn-ea"/>
              <a:cs typeface="Arial" panose="020B0604020202020204" pitchFamily="34" charset="0"/>
            </a:rPr>
            <a:t>Dream Makers is a small manufacturer of gold and platinum. It uses a job costing system that applies overhead on the basis of direct labor-hours. Budgeted factory overhead for the year was $455,600, and management budgeted 33,500 direct labor-hours. The company had no materials, work-in-process or finished goods inventory at the beginning of April. These transactions were recorded during April:</a:t>
          </a:r>
          <a:endParaRPr lang="en-US" sz="1400">
            <a:solidFill>
              <a:schemeClr val="dk1"/>
            </a:solidFill>
            <a:effectLst/>
            <a:latin typeface="Arial" panose="020B0604020202020204" pitchFamily="34" charset="0"/>
            <a:ea typeface="+mn-ea"/>
            <a:cs typeface="Arial" panose="020B0604020202020204" pitchFamily="34" charset="0"/>
          </a:endParaRPr>
        </a:p>
        <a:p>
          <a:pPr marL="342900" indent="-342900">
            <a:buFont typeface="+mj-lt"/>
            <a:buAutoNum type="alphaLcPeriod"/>
          </a:pPr>
          <a:r>
            <a:rPr lang="en-GB" sz="1400">
              <a:solidFill>
                <a:schemeClr val="dk1"/>
              </a:solidFill>
              <a:effectLst/>
              <a:latin typeface="Arial" panose="020B0604020202020204" pitchFamily="34" charset="0"/>
              <a:ea typeface="+mn-ea"/>
              <a:cs typeface="Arial" panose="020B0604020202020204" pitchFamily="34" charset="0"/>
            </a:rPr>
            <a:t>April insurance cost for the manufacturing property and equipment was $1,800. The premium had been paid in January. </a:t>
          </a:r>
          <a:endParaRPr lang="en-US" sz="1400">
            <a:solidFill>
              <a:schemeClr val="dk1"/>
            </a:solidFill>
            <a:effectLst/>
            <a:latin typeface="Arial" panose="020B0604020202020204" pitchFamily="34" charset="0"/>
            <a:ea typeface="+mn-ea"/>
            <a:cs typeface="Arial" panose="020B0604020202020204" pitchFamily="34" charset="0"/>
          </a:endParaRPr>
        </a:p>
        <a:p>
          <a:pPr marL="342900" indent="-342900">
            <a:buFont typeface="+mj-lt"/>
            <a:buAutoNum type="alphaLcPeriod"/>
          </a:pPr>
          <a:r>
            <a:rPr lang="en-GB" sz="1400">
              <a:solidFill>
                <a:schemeClr val="dk1"/>
              </a:solidFill>
              <a:effectLst/>
              <a:latin typeface="Arial" panose="020B0604020202020204" pitchFamily="34" charset="0"/>
              <a:ea typeface="+mn-ea"/>
              <a:cs typeface="Arial" panose="020B0604020202020204" pitchFamily="34" charset="0"/>
            </a:rPr>
            <a:t>Recorded $1,025 depreciation on an administrative asset.</a:t>
          </a:r>
          <a:endParaRPr lang="en-US" sz="1400">
            <a:solidFill>
              <a:schemeClr val="dk1"/>
            </a:solidFill>
            <a:effectLst/>
            <a:latin typeface="Arial" panose="020B0604020202020204" pitchFamily="34" charset="0"/>
            <a:ea typeface="+mn-ea"/>
            <a:cs typeface="Arial" panose="020B0604020202020204" pitchFamily="34" charset="0"/>
          </a:endParaRPr>
        </a:p>
        <a:p>
          <a:pPr marL="342900" indent="-342900">
            <a:buFont typeface="+mj-lt"/>
            <a:buAutoNum type="alphaLcPeriod"/>
          </a:pPr>
          <a:r>
            <a:rPr lang="en-GB" sz="1400">
              <a:solidFill>
                <a:schemeClr val="dk1"/>
              </a:solidFill>
              <a:effectLst/>
              <a:latin typeface="Arial" panose="020B0604020202020204" pitchFamily="34" charset="0"/>
              <a:ea typeface="+mn-ea"/>
              <a:cs typeface="Arial" panose="020B0604020202020204" pitchFamily="34" charset="0"/>
            </a:rPr>
            <a:t>Purchased 21 pounds of high-grade polishing materials at $16 per pound (indirect material).</a:t>
          </a:r>
          <a:endParaRPr lang="en-US" sz="1400">
            <a:solidFill>
              <a:schemeClr val="dk1"/>
            </a:solidFill>
            <a:effectLst/>
            <a:latin typeface="Arial" panose="020B0604020202020204" pitchFamily="34" charset="0"/>
            <a:ea typeface="+mn-ea"/>
            <a:cs typeface="Arial" panose="020B0604020202020204" pitchFamily="34" charset="0"/>
          </a:endParaRPr>
        </a:p>
        <a:p>
          <a:pPr marL="342900" indent="-342900">
            <a:buFont typeface="+mj-lt"/>
            <a:buAutoNum type="alphaLcPeriod"/>
          </a:pPr>
          <a:r>
            <a:rPr lang="en-GB" sz="1400">
              <a:solidFill>
                <a:schemeClr val="dk1"/>
              </a:solidFill>
              <a:effectLst/>
              <a:latin typeface="Arial" panose="020B0604020202020204" pitchFamily="34" charset="0"/>
              <a:ea typeface="+mn-ea"/>
              <a:cs typeface="Arial" panose="020B0604020202020204" pitchFamily="34" charset="0"/>
            </a:rPr>
            <a:t>Paid factory utility bill, $6,510 in cash.</a:t>
          </a:r>
          <a:endParaRPr lang="en-US" sz="1400">
            <a:solidFill>
              <a:schemeClr val="dk1"/>
            </a:solidFill>
            <a:effectLst/>
            <a:latin typeface="Arial" panose="020B0604020202020204" pitchFamily="34" charset="0"/>
            <a:ea typeface="+mn-ea"/>
            <a:cs typeface="Arial" panose="020B0604020202020204" pitchFamily="34" charset="0"/>
          </a:endParaRPr>
        </a:p>
        <a:p>
          <a:pPr marL="342900" indent="-342900">
            <a:buFont typeface="+mj-lt"/>
            <a:buAutoNum type="alphaLcPeriod"/>
          </a:pPr>
          <a:r>
            <a:rPr lang="en-GB" sz="1400">
              <a:solidFill>
                <a:schemeClr val="dk1"/>
              </a:solidFill>
              <a:effectLst/>
              <a:latin typeface="Arial" panose="020B0604020202020204" pitchFamily="34" charset="0"/>
              <a:ea typeface="+mn-ea"/>
              <a:cs typeface="Arial" panose="020B0604020202020204" pitchFamily="34" charset="0"/>
            </a:rPr>
            <a:t>Incurred and paid 4,000 hours payroll costs of $160,000. Of this amount, 1,000 hours and $20,000 were indirect labor costs.</a:t>
          </a:r>
          <a:endParaRPr lang="en-US" sz="1400">
            <a:solidFill>
              <a:schemeClr val="dk1"/>
            </a:solidFill>
            <a:effectLst/>
            <a:latin typeface="Arial" panose="020B0604020202020204" pitchFamily="34" charset="0"/>
            <a:ea typeface="+mn-ea"/>
            <a:cs typeface="Arial" panose="020B0604020202020204" pitchFamily="34" charset="0"/>
          </a:endParaRPr>
        </a:p>
        <a:p>
          <a:pPr marL="342900" indent="-342900">
            <a:buFont typeface="+mj-lt"/>
            <a:buAutoNum type="alphaLcPeriod"/>
          </a:pPr>
          <a:r>
            <a:rPr lang="en-GB" sz="1400">
              <a:solidFill>
                <a:schemeClr val="dk1"/>
              </a:solidFill>
              <a:effectLst/>
              <a:latin typeface="Arial" panose="020B0604020202020204" pitchFamily="34" charset="0"/>
              <a:ea typeface="+mn-ea"/>
              <a:cs typeface="Arial" panose="020B0604020202020204" pitchFamily="34" charset="0"/>
            </a:rPr>
            <a:t>Incurred and paid other factory overhead costs, $6,270.</a:t>
          </a:r>
          <a:endParaRPr lang="en-US" sz="1400">
            <a:solidFill>
              <a:schemeClr val="dk1"/>
            </a:solidFill>
            <a:effectLst/>
            <a:latin typeface="Arial" panose="020B0604020202020204" pitchFamily="34" charset="0"/>
            <a:ea typeface="+mn-ea"/>
            <a:cs typeface="Arial" panose="020B0604020202020204" pitchFamily="34" charset="0"/>
          </a:endParaRPr>
        </a:p>
        <a:p>
          <a:pPr marL="342900" indent="-342900">
            <a:buFont typeface="+mj-lt"/>
            <a:buAutoNum type="alphaLcPeriod"/>
          </a:pPr>
          <a:r>
            <a:rPr lang="en-GB" sz="1400">
              <a:solidFill>
                <a:schemeClr val="dk1"/>
              </a:solidFill>
              <a:effectLst/>
              <a:latin typeface="Arial" panose="020B0604020202020204" pitchFamily="34" charset="0"/>
              <a:ea typeface="+mn-ea"/>
              <a:cs typeface="Arial" panose="020B0604020202020204" pitchFamily="34" charset="0"/>
            </a:rPr>
            <a:t>Purchased $24,500 of unpolished semi-precious stones and gold.</a:t>
          </a:r>
          <a:endParaRPr lang="en-US" sz="1400">
            <a:solidFill>
              <a:schemeClr val="dk1"/>
            </a:solidFill>
            <a:effectLst/>
            <a:latin typeface="Arial" panose="020B0604020202020204" pitchFamily="34" charset="0"/>
            <a:ea typeface="+mn-ea"/>
            <a:cs typeface="Arial" panose="020B0604020202020204" pitchFamily="34" charset="0"/>
          </a:endParaRPr>
        </a:p>
        <a:p>
          <a:pPr marL="342900" indent="-342900">
            <a:buFont typeface="+mj-lt"/>
            <a:buAutoNum type="alphaLcPeriod"/>
          </a:pPr>
          <a:r>
            <a:rPr lang="en-GB" sz="1400">
              <a:solidFill>
                <a:schemeClr val="dk1"/>
              </a:solidFill>
              <a:effectLst/>
              <a:latin typeface="Arial" panose="020B0604020202020204" pitchFamily="34" charset="0"/>
              <a:ea typeface="+mn-ea"/>
              <a:cs typeface="Arial" panose="020B0604020202020204" pitchFamily="34" charset="0"/>
            </a:rPr>
            <a:t>Requisitioned $18,500 of direct materials and $1,600 of indirect materials from materials inventory.</a:t>
          </a:r>
          <a:endParaRPr lang="en-US" sz="1400">
            <a:solidFill>
              <a:schemeClr val="dk1"/>
            </a:solidFill>
            <a:effectLst/>
            <a:latin typeface="Arial" panose="020B0604020202020204" pitchFamily="34" charset="0"/>
            <a:ea typeface="+mn-ea"/>
            <a:cs typeface="Arial" panose="020B0604020202020204" pitchFamily="34" charset="0"/>
          </a:endParaRPr>
        </a:p>
        <a:p>
          <a:pPr marL="342900" indent="-342900">
            <a:buFont typeface="+mj-lt"/>
            <a:buAutoNum type="alphaLcPeriod"/>
          </a:pPr>
          <a:r>
            <a:rPr lang="en-GB" sz="1400">
              <a:solidFill>
                <a:schemeClr val="dk1"/>
              </a:solidFill>
              <a:effectLst/>
              <a:latin typeface="Arial" panose="020B0604020202020204" pitchFamily="34" charset="0"/>
              <a:ea typeface="+mn-ea"/>
              <a:cs typeface="Arial" panose="020B0604020202020204" pitchFamily="34" charset="0"/>
            </a:rPr>
            <a:t>Incurred miscellaneous selling and administrative expenses, $5,660. </a:t>
          </a:r>
          <a:endParaRPr lang="en-US" sz="1400">
            <a:solidFill>
              <a:schemeClr val="dk1"/>
            </a:solidFill>
            <a:effectLst/>
            <a:latin typeface="Arial" panose="020B0604020202020204" pitchFamily="34" charset="0"/>
            <a:ea typeface="+mn-ea"/>
            <a:cs typeface="Arial" panose="020B0604020202020204" pitchFamily="34" charset="0"/>
          </a:endParaRPr>
        </a:p>
        <a:p>
          <a:pPr marL="342900" indent="-342900">
            <a:buFont typeface="+mj-lt"/>
            <a:buAutoNum type="alphaLcPeriod"/>
          </a:pPr>
          <a:r>
            <a:rPr lang="en-GB" sz="1400">
              <a:solidFill>
                <a:schemeClr val="dk1"/>
              </a:solidFill>
              <a:effectLst/>
              <a:latin typeface="Arial" panose="020B0604020202020204" pitchFamily="34" charset="0"/>
              <a:ea typeface="+mn-ea"/>
              <a:cs typeface="Arial" panose="020B0604020202020204" pitchFamily="34" charset="0"/>
            </a:rPr>
            <a:t>Incurred $3,505 depreciation on manufacturing equipment for April.</a:t>
          </a:r>
          <a:endParaRPr lang="en-US" sz="1400">
            <a:solidFill>
              <a:schemeClr val="dk1"/>
            </a:solidFill>
            <a:effectLst/>
            <a:latin typeface="Arial" panose="020B0604020202020204" pitchFamily="34" charset="0"/>
            <a:ea typeface="+mn-ea"/>
            <a:cs typeface="Arial" panose="020B0604020202020204" pitchFamily="34" charset="0"/>
          </a:endParaRPr>
        </a:p>
        <a:p>
          <a:pPr marL="342900" indent="-342900">
            <a:buFont typeface="+mj-lt"/>
            <a:buAutoNum type="alphaLcPeriod"/>
          </a:pPr>
          <a:r>
            <a:rPr lang="en-GB" sz="1400">
              <a:solidFill>
                <a:schemeClr val="dk1"/>
              </a:solidFill>
              <a:effectLst/>
              <a:latin typeface="Arial" panose="020B0604020202020204" pitchFamily="34" charset="0"/>
              <a:ea typeface="+mn-ea"/>
              <a:cs typeface="Arial" panose="020B0604020202020204" pitchFamily="34" charset="0"/>
            </a:rPr>
            <a:t>Paid advertising expenses in cash, $2,650.</a:t>
          </a:r>
          <a:endParaRPr lang="en-US" sz="1400">
            <a:solidFill>
              <a:schemeClr val="dk1"/>
            </a:solidFill>
            <a:effectLst/>
            <a:latin typeface="Arial" panose="020B0604020202020204" pitchFamily="34" charset="0"/>
            <a:ea typeface="+mn-ea"/>
            <a:cs typeface="Arial" panose="020B0604020202020204" pitchFamily="34" charset="0"/>
          </a:endParaRPr>
        </a:p>
        <a:p>
          <a:pPr marL="342900" indent="-342900">
            <a:buFont typeface="+mj-lt"/>
            <a:buAutoNum type="alphaLcPeriod"/>
          </a:pPr>
          <a:r>
            <a:rPr lang="en-GB" sz="1400">
              <a:solidFill>
                <a:schemeClr val="dk1"/>
              </a:solidFill>
              <a:effectLst/>
              <a:latin typeface="Arial" panose="020B0604020202020204" pitchFamily="34" charset="0"/>
              <a:ea typeface="+mn-ea"/>
              <a:cs typeface="Arial" panose="020B0604020202020204" pitchFamily="34" charset="0"/>
            </a:rPr>
            <a:t>Applied factory overhead to production on the basis of direct labor hours.</a:t>
          </a:r>
          <a:endParaRPr lang="en-US" sz="1400">
            <a:solidFill>
              <a:schemeClr val="dk1"/>
            </a:solidFill>
            <a:effectLst/>
            <a:latin typeface="Arial" panose="020B0604020202020204" pitchFamily="34" charset="0"/>
            <a:ea typeface="+mn-ea"/>
            <a:cs typeface="Arial" panose="020B0604020202020204" pitchFamily="34" charset="0"/>
          </a:endParaRPr>
        </a:p>
        <a:p>
          <a:pPr marL="342900" indent="-342900">
            <a:buFont typeface="+mj-lt"/>
            <a:buAutoNum type="alphaLcPeriod"/>
          </a:pPr>
          <a:r>
            <a:rPr lang="en-GB" sz="1400">
              <a:solidFill>
                <a:schemeClr val="dk1"/>
              </a:solidFill>
              <a:effectLst/>
              <a:latin typeface="Arial" panose="020B0604020202020204" pitchFamily="34" charset="0"/>
              <a:ea typeface="+mn-ea"/>
              <a:cs typeface="Arial" panose="020B0604020202020204" pitchFamily="34" charset="0"/>
            </a:rPr>
            <a:t>Completed goods costing $64,000 during the month.</a:t>
          </a:r>
          <a:endParaRPr lang="en-US" sz="1400">
            <a:solidFill>
              <a:schemeClr val="dk1"/>
            </a:solidFill>
            <a:effectLst/>
            <a:latin typeface="Arial" panose="020B0604020202020204" pitchFamily="34" charset="0"/>
            <a:ea typeface="+mn-ea"/>
            <a:cs typeface="Arial" panose="020B0604020202020204" pitchFamily="34" charset="0"/>
          </a:endParaRPr>
        </a:p>
        <a:p>
          <a:pPr marL="342900" indent="-342900">
            <a:buFont typeface="+mj-lt"/>
            <a:buAutoNum type="alphaLcPeriod"/>
          </a:pPr>
          <a:r>
            <a:rPr lang="en-GB" sz="1400">
              <a:solidFill>
                <a:schemeClr val="dk1"/>
              </a:solidFill>
              <a:effectLst/>
              <a:latin typeface="Arial" panose="020B0604020202020204" pitchFamily="34" charset="0"/>
              <a:ea typeface="+mn-ea"/>
              <a:cs typeface="Arial" panose="020B0604020202020204" pitchFamily="34" charset="0"/>
            </a:rPr>
            <a:t>Made sales on account in April, $57,410. The cost of goods sold was $47,860.</a:t>
          </a:r>
          <a:endParaRPr lang="en-US" sz="140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0</xdr:col>
      <xdr:colOff>254000</xdr:colOff>
      <xdr:row>179</xdr:row>
      <xdr:rowOff>130175</xdr:rowOff>
    </xdr:from>
    <xdr:to>
      <xdr:col>8</xdr:col>
      <xdr:colOff>438150</xdr:colOff>
      <xdr:row>187</xdr:row>
      <xdr:rowOff>9525</xdr:rowOff>
    </xdr:to>
    <xdr:sp macro="" textlink="">
      <xdr:nvSpPr>
        <xdr:cNvPr id="2" name="TextBox 1">
          <a:extLst>
            <a:ext uri="{FF2B5EF4-FFF2-40B4-BE49-F238E27FC236}">
              <a16:creationId xmlns:a16="http://schemas.microsoft.com/office/drawing/2014/main" id="{00000000-0008-0000-1000-000002000000}"/>
            </a:ext>
          </a:extLst>
        </xdr:cNvPr>
        <xdr:cNvSpPr txBox="1"/>
      </xdr:nvSpPr>
      <xdr:spPr>
        <a:xfrm>
          <a:off x="254000" y="33210500"/>
          <a:ext cx="8604250" cy="1174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The total amount of overapplied overhead is nearly 5 times the amount of income in this month.  Closing the entire overapplied amount to Cost of Goods Sold</a:t>
          </a:r>
          <a:r>
            <a:rPr lang="en-US" sz="1400" baseline="0"/>
            <a:t> would reduce that balance and cause income to rise by an additional $847, which is nearly twice the income reported using proration.  Some would argue that such an increase would be a material change and that it would be inappropriate to cloase the entire amount to cost of goods sold.</a:t>
          </a:r>
          <a:endParaRPr lang="en-US" sz="14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247650</xdr:colOff>
      <xdr:row>1</xdr:row>
      <xdr:rowOff>152400</xdr:rowOff>
    </xdr:from>
    <xdr:to>
      <xdr:col>8</xdr:col>
      <xdr:colOff>676274</xdr:colOff>
      <xdr:row>29</xdr:row>
      <xdr:rowOff>47626</xdr:rowOff>
    </xdr:to>
    <xdr:sp macro="" textlink="">
      <xdr:nvSpPr>
        <xdr:cNvPr id="4" name="TextBox 3">
          <a:extLst>
            <a:ext uri="{FF2B5EF4-FFF2-40B4-BE49-F238E27FC236}">
              <a16:creationId xmlns:a16="http://schemas.microsoft.com/office/drawing/2014/main" id="{00000000-0008-0000-1300-000004000000}"/>
            </a:ext>
          </a:extLst>
        </xdr:cNvPr>
        <xdr:cNvSpPr txBox="1"/>
      </xdr:nvSpPr>
      <xdr:spPr>
        <a:xfrm>
          <a:off x="247650" y="419100"/>
          <a:ext cx="8143874" cy="4429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dk1"/>
              </a:solidFill>
              <a:effectLst/>
              <a:latin typeface="Arial" panose="020B0604020202020204" pitchFamily="34" charset="0"/>
              <a:ea typeface="+mn-ea"/>
              <a:cs typeface="Arial" panose="020B0604020202020204" pitchFamily="34" charset="0"/>
            </a:rPr>
            <a:t>Mooresville Corporation manufactures eighteenth-century, classical-style furniture. It uses a job costing system that applies factory overhead on the basis of direct labor-hours.  Budgeted factory overhead for the year was $1,261,500, and management budgeted 87,000 direct labor-hours. These transactions were recorded during August:</a:t>
          </a:r>
        </a:p>
        <a:p>
          <a:r>
            <a:rPr lang="en-US" sz="1400">
              <a:solidFill>
                <a:schemeClr val="dk1"/>
              </a:solidFill>
              <a:effectLst/>
              <a:latin typeface="Arial" panose="020B0604020202020204" pitchFamily="34" charset="0"/>
              <a:ea typeface="+mn-ea"/>
              <a:cs typeface="Arial" panose="020B0604020202020204" pitchFamily="34" charset="0"/>
            </a:rPr>
            <a:t> </a:t>
          </a:r>
        </a:p>
        <a:p>
          <a:pPr marL="228600" lvl="0" indent="-228600">
            <a:buFont typeface="+mj-lt"/>
            <a:buAutoNum type="alphaLcPeriod"/>
          </a:pPr>
          <a:r>
            <a:rPr lang="en-US" sz="1400">
              <a:solidFill>
                <a:schemeClr val="dk1"/>
              </a:solidFill>
              <a:effectLst/>
              <a:latin typeface="Arial" panose="020B0604020202020204" pitchFamily="34" charset="0"/>
              <a:ea typeface="+mn-ea"/>
              <a:cs typeface="Arial" panose="020B0604020202020204" pitchFamily="34" charset="0"/>
            </a:rPr>
            <a:t>Purchased 5,000 square feet of oak on account at $26 per square foot.</a:t>
          </a:r>
        </a:p>
        <a:p>
          <a:pPr marL="228600" lvl="0" indent="-228600">
            <a:buFont typeface="+mj-lt"/>
            <a:buAutoNum type="alphaLcPeriod"/>
          </a:pPr>
          <a:r>
            <a:rPr lang="en-US" sz="1400">
              <a:solidFill>
                <a:schemeClr val="dk1"/>
              </a:solidFill>
              <a:effectLst/>
              <a:latin typeface="Arial" panose="020B0604020202020204" pitchFamily="34" charset="0"/>
              <a:ea typeface="+mn-ea"/>
              <a:cs typeface="Arial" panose="020B0604020202020204" pitchFamily="34" charset="0"/>
            </a:rPr>
            <a:t>Purchased 50 gallons of glue on account at $36 per gallon (indirect material).</a:t>
          </a:r>
        </a:p>
        <a:p>
          <a:pPr marL="228600" lvl="0" indent="-228600">
            <a:buFont typeface="+mj-lt"/>
            <a:buAutoNum type="alphaLcPeriod"/>
          </a:pPr>
          <a:r>
            <a:rPr lang="en-US" sz="1400">
              <a:solidFill>
                <a:schemeClr val="dk1"/>
              </a:solidFill>
              <a:effectLst/>
              <a:latin typeface="Arial" panose="020B0604020202020204" pitchFamily="34" charset="0"/>
              <a:ea typeface="+mn-ea"/>
              <a:cs typeface="Arial" panose="020B0604020202020204" pitchFamily="34" charset="0"/>
            </a:rPr>
            <a:t>Requisitioned 3,500 square feet of oak and 31 gallons of glue for production.</a:t>
          </a:r>
        </a:p>
        <a:p>
          <a:pPr marL="228600" lvl="0" indent="-228600">
            <a:buFont typeface="+mj-lt"/>
            <a:buAutoNum type="alphaLcPeriod"/>
          </a:pPr>
          <a:r>
            <a:rPr lang="en-US" sz="1400">
              <a:solidFill>
                <a:schemeClr val="dk1"/>
              </a:solidFill>
              <a:effectLst/>
              <a:latin typeface="Arial" panose="020B0604020202020204" pitchFamily="34" charset="0"/>
              <a:ea typeface="+mn-ea"/>
              <a:cs typeface="Arial" panose="020B0604020202020204" pitchFamily="34" charset="0"/>
            </a:rPr>
            <a:t>Incurred and paid payroll costs of $187,900. Of this amount, $46,000 were indirect labor costs; direct labor personnel earned $22 per hour on average.</a:t>
          </a:r>
        </a:p>
        <a:p>
          <a:pPr marL="228600" lvl="0" indent="-228600">
            <a:buFont typeface="+mj-lt"/>
            <a:buAutoNum type="alphaLcPeriod"/>
          </a:pPr>
          <a:r>
            <a:rPr lang="en-US" sz="1400">
              <a:solidFill>
                <a:schemeClr val="dk1"/>
              </a:solidFill>
              <a:effectLst/>
              <a:latin typeface="Arial" panose="020B0604020202020204" pitchFamily="34" charset="0"/>
              <a:ea typeface="+mn-ea"/>
              <a:cs typeface="Arial" panose="020B0604020202020204" pitchFamily="34" charset="0"/>
            </a:rPr>
            <a:t>Paid factory utility bill, $15,230 in cash.</a:t>
          </a:r>
        </a:p>
        <a:p>
          <a:pPr marL="228600" lvl="0" indent="-228600">
            <a:buFont typeface="+mj-lt"/>
            <a:buAutoNum type="alphaLcPeriod"/>
          </a:pPr>
          <a:r>
            <a:rPr lang="en-US" sz="1400">
              <a:solidFill>
                <a:schemeClr val="dk1"/>
              </a:solidFill>
              <a:effectLst/>
              <a:latin typeface="Arial" panose="020B0604020202020204" pitchFamily="34" charset="0"/>
              <a:ea typeface="+mn-ea"/>
              <a:cs typeface="Arial" panose="020B0604020202020204" pitchFamily="34" charset="0"/>
            </a:rPr>
            <a:t>August’s insurance cost for the manufacturing property and equipment was $3,500. The premium had been paid in March.</a:t>
          </a:r>
        </a:p>
        <a:p>
          <a:pPr marL="228600" lvl="0" indent="-228600">
            <a:buFont typeface="+mj-lt"/>
            <a:buAutoNum type="alphaLcPeriod"/>
          </a:pPr>
          <a:r>
            <a:rPr lang="en-US" sz="1400">
              <a:solidFill>
                <a:schemeClr val="dk1"/>
              </a:solidFill>
              <a:effectLst/>
              <a:latin typeface="Arial" panose="020B0604020202020204" pitchFamily="34" charset="0"/>
              <a:ea typeface="+mn-ea"/>
              <a:cs typeface="Arial" panose="020B0604020202020204" pitchFamily="34" charset="0"/>
            </a:rPr>
            <a:t>Incurred $8,500 depreciation on manufacturing equipment for August.</a:t>
          </a:r>
        </a:p>
        <a:p>
          <a:pPr marL="228600" lvl="0" indent="-228600">
            <a:buFont typeface="+mj-lt"/>
            <a:buAutoNum type="alphaLcPeriod"/>
          </a:pPr>
          <a:r>
            <a:rPr lang="en-US" sz="1400">
              <a:solidFill>
                <a:schemeClr val="dk1"/>
              </a:solidFill>
              <a:effectLst/>
              <a:latin typeface="Arial" panose="020B0604020202020204" pitchFamily="34" charset="0"/>
              <a:ea typeface="+mn-ea"/>
              <a:cs typeface="Arial" panose="020B0604020202020204" pitchFamily="34" charset="0"/>
            </a:rPr>
            <a:t>Recorded $2,400 depreciation on an administrative asset.</a:t>
          </a:r>
        </a:p>
        <a:p>
          <a:pPr marL="228600" lvl="0" indent="-228600">
            <a:buFont typeface="+mj-lt"/>
            <a:buAutoNum type="alphaLcPeriod"/>
          </a:pPr>
          <a:r>
            <a:rPr lang="en-US" sz="1400">
              <a:solidFill>
                <a:schemeClr val="dk1"/>
              </a:solidFill>
              <a:effectLst/>
              <a:latin typeface="Arial" panose="020B0604020202020204" pitchFamily="34" charset="0"/>
              <a:ea typeface="+mn-ea"/>
              <a:cs typeface="Arial" panose="020B0604020202020204" pitchFamily="34" charset="0"/>
            </a:rPr>
            <a:t>Paid advertising expenses in cash, $5,500.</a:t>
          </a:r>
        </a:p>
        <a:p>
          <a:pPr marL="228600" lvl="0" indent="-228600">
            <a:buFont typeface="+mj-lt"/>
            <a:buAutoNum type="alphaLcPeriod"/>
          </a:pPr>
          <a:r>
            <a:rPr lang="en-US" sz="1400">
              <a:solidFill>
                <a:schemeClr val="dk1"/>
              </a:solidFill>
              <a:effectLst/>
              <a:latin typeface="Arial" panose="020B0604020202020204" pitchFamily="34" charset="0"/>
              <a:ea typeface="+mn-ea"/>
              <a:cs typeface="Arial" panose="020B0604020202020204" pitchFamily="34" charset="0"/>
            </a:rPr>
            <a:t>Incurred and paid other factory overhead costs, $13,500.</a:t>
          </a:r>
        </a:p>
        <a:p>
          <a:pPr marL="228600" lvl="0" indent="-228600">
            <a:buFont typeface="+mj-lt"/>
            <a:buAutoNum type="alphaLcPeriod"/>
          </a:pPr>
          <a:r>
            <a:rPr lang="en-US" sz="1400">
              <a:solidFill>
                <a:schemeClr val="dk1"/>
              </a:solidFill>
              <a:effectLst/>
              <a:latin typeface="Arial" panose="020B0604020202020204" pitchFamily="34" charset="0"/>
              <a:ea typeface="+mn-ea"/>
              <a:cs typeface="Arial" panose="020B0604020202020204" pitchFamily="34" charset="0"/>
            </a:rPr>
            <a:t>Incurred miscellaneous selling and administrative expenses, $13,250.</a:t>
          </a:r>
        </a:p>
        <a:p>
          <a:pPr marL="228600" lvl="0" indent="-228600">
            <a:buFont typeface="+mj-lt"/>
            <a:buAutoNum type="alphaLcPeriod"/>
          </a:pPr>
          <a:r>
            <a:rPr lang="en-US" sz="1400">
              <a:solidFill>
                <a:schemeClr val="dk1"/>
              </a:solidFill>
              <a:effectLst/>
              <a:latin typeface="Arial" panose="020B0604020202020204" pitchFamily="34" charset="0"/>
              <a:ea typeface="+mn-ea"/>
              <a:cs typeface="Arial" panose="020B0604020202020204" pitchFamily="34" charset="0"/>
            </a:rPr>
            <a:t>Applied factory overhead to production on the basis of direct labor-hours.</a:t>
          </a:r>
        </a:p>
        <a:p>
          <a:pPr marL="228600" lvl="0" indent="-228600">
            <a:buFont typeface="+mj-lt"/>
            <a:buAutoNum type="alphaLcPeriod"/>
          </a:pPr>
          <a:r>
            <a:rPr lang="en-US" sz="1400">
              <a:solidFill>
                <a:schemeClr val="dk1"/>
              </a:solidFill>
              <a:effectLst/>
              <a:latin typeface="Arial" panose="020B0604020202020204" pitchFamily="34" charset="0"/>
              <a:ea typeface="+mn-ea"/>
              <a:cs typeface="Arial" panose="020B0604020202020204" pitchFamily="34" charset="0"/>
            </a:rPr>
            <a:t>Produced completed goods costing $146,000 the month.</a:t>
          </a:r>
        </a:p>
        <a:p>
          <a:pPr marL="228600" lvl="0" indent="-228600">
            <a:buFont typeface="+mj-lt"/>
            <a:buAutoNum type="alphaLcPeriod"/>
          </a:pPr>
          <a:r>
            <a:rPr lang="en-US" sz="1400">
              <a:solidFill>
                <a:schemeClr val="dk1"/>
              </a:solidFill>
              <a:effectLst/>
              <a:latin typeface="Arial" panose="020B0604020202020204" pitchFamily="34" charset="0"/>
              <a:ea typeface="+mn-ea"/>
              <a:cs typeface="Arial" panose="020B0604020202020204" pitchFamily="34" charset="0"/>
            </a:rPr>
            <a:t>Made sales on account in August, $135,000. The cost of goods sold was $112,000.</a:t>
          </a:r>
        </a:p>
      </xdr:txBody>
    </xdr:sp>
    <xdr:clientData/>
  </xdr:twoCellAnchor>
  <xdr:twoCellAnchor>
    <xdr:from>
      <xdr:col>0</xdr:col>
      <xdr:colOff>276225</xdr:colOff>
      <xdr:row>189</xdr:row>
      <xdr:rowOff>133350</xdr:rowOff>
    </xdr:from>
    <xdr:to>
      <xdr:col>8</xdr:col>
      <xdr:colOff>263525</xdr:colOff>
      <xdr:row>197</xdr:row>
      <xdr:rowOff>53975</xdr:rowOff>
    </xdr:to>
    <xdr:sp macro="" textlink="">
      <xdr:nvSpPr>
        <xdr:cNvPr id="5" name="TextBox 4">
          <a:extLst>
            <a:ext uri="{FF2B5EF4-FFF2-40B4-BE49-F238E27FC236}">
              <a16:creationId xmlns:a16="http://schemas.microsoft.com/office/drawing/2014/main" id="{00000000-0008-0000-1300-000005000000}"/>
            </a:ext>
          </a:extLst>
        </xdr:cNvPr>
        <xdr:cNvSpPr txBox="1"/>
      </xdr:nvSpPr>
      <xdr:spPr>
        <a:xfrm>
          <a:off x="276225" y="37204650"/>
          <a:ext cx="8140700" cy="121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The amount of overapplied overhead is about 50% of the amount of income in this month and about 4% of Sales.  Closing the entire overapplied amount to Cost of Goods Sold</a:t>
          </a:r>
          <a:r>
            <a:rPr lang="en-US" sz="1400" baseline="0"/>
            <a:t> would reduce that balance and cause income to rise by $5,679.  Some would argue that doubling the reported income by closing all of the overapplied overhead to Cost of Goods Sold would be a material change and would be inappropriate.  </a:t>
          </a:r>
          <a:endParaRPr lang="en-US" sz="14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381000</xdr:colOff>
      <xdr:row>2</xdr:row>
      <xdr:rowOff>42334</xdr:rowOff>
    </xdr:from>
    <xdr:to>
      <xdr:col>7</xdr:col>
      <xdr:colOff>201083</xdr:colOff>
      <xdr:row>6</xdr:row>
      <xdr:rowOff>116418</xdr:rowOff>
    </xdr:to>
    <xdr:sp macro="" textlink="">
      <xdr:nvSpPr>
        <xdr:cNvPr id="5" name="TextBox 4">
          <a:extLst>
            <a:ext uri="{FF2B5EF4-FFF2-40B4-BE49-F238E27FC236}">
              <a16:creationId xmlns:a16="http://schemas.microsoft.com/office/drawing/2014/main" id="{00000000-0008-0000-1500-000005000000}"/>
            </a:ext>
          </a:extLst>
        </xdr:cNvPr>
        <xdr:cNvSpPr txBox="1"/>
      </xdr:nvSpPr>
      <xdr:spPr>
        <a:xfrm>
          <a:off x="381000" y="560917"/>
          <a:ext cx="9884833" cy="1090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dk1"/>
              </a:solidFill>
              <a:effectLst/>
              <a:latin typeface="Arial" panose="020B0604020202020204" pitchFamily="34" charset="0"/>
              <a:ea typeface="+mn-ea"/>
              <a:cs typeface="Arial" panose="020B0604020202020204" pitchFamily="34" charset="0"/>
            </a:rPr>
            <a:t>Decker Screw Manufacturing Company produces special screws made to customer specification.  During June, the following data pertained to the below listed costs.  Decker had no beginning work-in-process inventory for June.  Of the jobs begun in June, Job 2906 was completed and sold on account for $30,000, Job 2907 was completed but not sold, and Job 2908 was still in process.</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9</xdr:col>
      <xdr:colOff>19050</xdr:colOff>
      <xdr:row>4</xdr:row>
      <xdr:rowOff>67916</xdr:rowOff>
    </xdr:from>
    <xdr:to>
      <xdr:col>16</xdr:col>
      <xdr:colOff>989389</xdr:colOff>
      <xdr:row>10</xdr:row>
      <xdr:rowOff>9275</xdr:rowOff>
    </xdr:to>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12039600" y="1125191"/>
          <a:ext cx="6209089" cy="1274859"/>
        </a:xfrm>
        <a:prstGeom prst="rect">
          <a:avLst/>
        </a:prstGeom>
      </xdr:spPr>
    </xdr:pic>
    <xdr:clientData/>
  </xdr:twoCellAnchor>
  <xdr:twoCellAnchor editAs="oneCell">
    <xdr:from>
      <xdr:col>9</xdr:col>
      <xdr:colOff>34925</xdr:colOff>
      <xdr:row>12</xdr:row>
      <xdr:rowOff>180519</xdr:rowOff>
    </xdr:from>
    <xdr:to>
      <xdr:col>11</xdr:col>
      <xdr:colOff>104206</xdr:colOff>
      <xdr:row>16</xdr:row>
      <xdr:rowOff>133190</xdr:rowOff>
    </xdr:to>
    <xdr:pic>
      <xdr:nvPicPr>
        <xdr:cNvPr id="3" name="Picture 2">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a:stretch>
          <a:fillRect/>
        </a:stretch>
      </xdr:blipFill>
      <xdr:spPr>
        <a:xfrm>
          <a:off x="12055475" y="3009444"/>
          <a:ext cx="2977581" cy="828971"/>
        </a:xfrm>
        <a:prstGeom prst="rect">
          <a:avLst/>
        </a:prstGeom>
      </xdr:spPr>
    </xdr:pic>
    <xdr:clientData/>
  </xdr:twoCellAnchor>
  <xdr:twoCellAnchor editAs="oneCell">
    <xdr:from>
      <xdr:col>9</xdr:col>
      <xdr:colOff>15875</xdr:colOff>
      <xdr:row>21</xdr:row>
      <xdr:rowOff>101600</xdr:rowOff>
    </xdr:from>
    <xdr:to>
      <xdr:col>13</xdr:col>
      <xdr:colOff>136037</xdr:colOff>
      <xdr:row>37</xdr:row>
      <xdr:rowOff>21787</xdr:rowOff>
    </xdr:to>
    <xdr:pic>
      <xdr:nvPicPr>
        <xdr:cNvPr id="6" name="Picture 5">
          <a:extLst>
            <a:ext uri="{FF2B5EF4-FFF2-40B4-BE49-F238E27FC236}">
              <a16:creationId xmlns:a16="http://schemas.microsoft.com/office/drawing/2014/main" id="{00000000-0008-0000-1600-000006000000}"/>
            </a:ext>
          </a:extLst>
        </xdr:cNvPr>
        <xdr:cNvPicPr>
          <a:picLocks noChangeAspect="1"/>
        </xdr:cNvPicPr>
      </xdr:nvPicPr>
      <xdr:blipFill>
        <a:blip xmlns:r="http://schemas.openxmlformats.org/officeDocument/2006/relationships" r:embed="rId3"/>
        <a:stretch>
          <a:fillRect/>
        </a:stretch>
      </xdr:blipFill>
      <xdr:spPr>
        <a:xfrm>
          <a:off x="12036425" y="5168900"/>
          <a:ext cx="3911112" cy="3511112"/>
        </a:xfrm>
        <a:prstGeom prst="rect">
          <a:avLst/>
        </a:prstGeom>
      </xdr:spPr>
    </xdr:pic>
    <xdr:clientData/>
  </xdr:twoCellAnchor>
  <xdr:twoCellAnchor editAs="oneCell">
    <xdr:from>
      <xdr:col>9</xdr:col>
      <xdr:colOff>73025</xdr:colOff>
      <xdr:row>39</xdr:row>
      <xdr:rowOff>133350</xdr:rowOff>
    </xdr:from>
    <xdr:to>
      <xdr:col>11</xdr:col>
      <xdr:colOff>59964</xdr:colOff>
      <xdr:row>57</xdr:row>
      <xdr:rowOff>69354</xdr:rowOff>
    </xdr:to>
    <xdr:pic>
      <xdr:nvPicPr>
        <xdr:cNvPr id="7" name="Picture 6">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4"/>
        <a:stretch>
          <a:fillRect/>
        </a:stretch>
      </xdr:blipFill>
      <xdr:spPr>
        <a:xfrm>
          <a:off x="12093575" y="9239250"/>
          <a:ext cx="2892064" cy="3971429"/>
        </a:xfrm>
        <a:prstGeom prst="rect">
          <a:avLst/>
        </a:prstGeom>
      </xdr:spPr>
    </xdr:pic>
    <xdr:clientData/>
  </xdr:twoCellAnchor>
  <xdr:twoCellAnchor editAs="oneCell">
    <xdr:from>
      <xdr:col>8</xdr:col>
      <xdr:colOff>196850</xdr:colOff>
      <xdr:row>97</xdr:row>
      <xdr:rowOff>123825</xdr:rowOff>
    </xdr:from>
    <xdr:to>
      <xdr:col>9</xdr:col>
      <xdr:colOff>1685706</xdr:colOff>
      <xdr:row>107</xdr:row>
      <xdr:rowOff>212440</xdr:rowOff>
    </xdr:to>
    <xdr:pic>
      <xdr:nvPicPr>
        <xdr:cNvPr id="9" name="Picture 8">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5"/>
        <a:stretch>
          <a:fillRect/>
        </a:stretch>
      </xdr:blipFill>
      <xdr:spPr>
        <a:xfrm>
          <a:off x="11950700" y="22336125"/>
          <a:ext cx="1758731" cy="2279365"/>
        </a:xfrm>
        <a:prstGeom prst="rect">
          <a:avLst/>
        </a:prstGeom>
      </xdr:spPr>
    </xdr:pic>
    <xdr:clientData/>
  </xdr:twoCellAnchor>
  <xdr:twoCellAnchor editAs="oneCell">
    <xdr:from>
      <xdr:col>8</xdr:col>
      <xdr:colOff>190500</xdr:colOff>
      <xdr:row>110</xdr:row>
      <xdr:rowOff>66675</xdr:rowOff>
    </xdr:from>
    <xdr:to>
      <xdr:col>12</xdr:col>
      <xdr:colOff>94806</xdr:colOff>
      <xdr:row>124</xdr:row>
      <xdr:rowOff>193276</xdr:rowOff>
    </xdr:to>
    <xdr:pic>
      <xdr:nvPicPr>
        <xdr:cNvPr id="10" name="Picture 9">
          <a:extLst>
            <a:ext uri="{FF2B5EF4-FFF2-40B4-BE49-F238E27FC236}">
              <a16:creationId xmlns:a16="http://schemas.microsoft.com/office/drawing/2014/main" id="{00000000-0008-0000-1600-00000A000000}"/>
            </a:ext>
          </a:extLst>
        </xdr:cNvPr>
        <xdr:cNvPicPr>
          <a:picLocks noChangeAspect="1"/>
        </xdr:cNvPicPr>
      </xdr:nvPicPr>
      <xdr:blipFill>
        <a:blip xmlns:r="http://schemas.openxmlformats.org/officeDocument/2006/relationships" r:embed="rId6"/>
        <a:stretch>
          <a:fillRect/>
        </a:stretch>
      </xdr:blipFill>
      <xdr:spPr>
        <a:xfrm>
          <a:off x="11944350" y="25136475"/>
          <a:ext cx="3552381" cy="3193651"/>
        </a:xfrm>
        <a:prstGeom prst="rect">
          <a:avLst/>
        </a:prstGeom>
      </xdr:spPr>
    </xdr:pic>
    <xdr:clientData/>
  </xdr:twoCellAnchor>
  <xdr:twoCellAnchor>
    <xdr:from>
      <xdr:col>9</xdr:col>
      <xdr:colOff>771525</xdr:colOff>
      <xdr:row>12</xdr:row>
      <xdr:rowOff>152400</xdr:rowOff>
    </xdr:from>
    <xdr:to>
      <xdr:col>9</xdr:col>
      <xdr:colOff>1209675</xdr:colOff>
      <xdr:row>13</xdr:row>
      <xdr:rowOff>161925</xdr:rowOff>
    </xdr:to>
    <xdr:sp macro="" textlink="">
      <xdr:nvSpPr>
        <xdr:cNvPr id="11" name="Rectangle: Rounded Corners 10">
          <a:extLst>
            <a:ext uri="{FF2B5EF4-FFF2-40B4-BE49-F238E27FC236}">
              <a16:creationId xmlns:a16="http://schemas.microsoft.com/office/drawing/2014/main" id="{00000000-0008-0000-1600-00000B000000}"/>
            </a:ext>
          </a:extLst>
        </xdr:cNvPr>
        <xdr:cNvSpPr/>
      </xdr:nvSpPr>
      <xdr:spPr>
        <a:xfrm>
          <a:off x="12792075" y="2981325"/>
          <a:ext cx="438150" cy="2286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63500</xdr:colOff>
      <xdr:row>13</xdr:row>
      <xdr:rowOff>133349</xdr:rowOff>
    </xdr:from>
    <xdr:to>
      <xdr:col>9</xdr:col>
      <xdr:colOff>501650</xdr:colOff>
      <xdr:row>15</xdr:row>
      <xdr:rowOff>180974</xdr:rowOff>
    </xdr:to>
    <xdr:sp macro="" textlink="">
      <xdr:nvSpPr>
        <xdr:cNvPr id="12" name="Rectangle: Rounded Corners 11">
          <a:extLst>
            <a:ext uri="{FF2B5EF4-FFF2-40B4-BE49-F238E27FC236}">
              <a16:creationId xmlns:a16="http://schemas.microsoft.com/office/drawing/2014/main" id="{00000000-0008-0000-1600-00000C000000}"/>
            </a:ext>
          </a:extLst>
        </xdr:cNvPr>
        <xdr:cNvSpPr/>
      </xdr:nvSpPr>
      <xdr:spPr>
        <a:xfrm>
          <a:off x="12084050" y="3181349"/>
          <a:ext cx="438150" cy="4857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57150</xdr:colOff>
      <xdr:row>106</xdr:row>
      <xdr:rowOff>123824</xdr:rowOff>
    </xdr:from>
    <xdr:to>
      <xdr:col>10</xdr:col>
      <xdr:colOff>104775</xdr:colOff>
      <xdr:row>108</xdr:row>
      <xdr:rowOff>44449</xdr:rowOff>
    </xdr:to>
    <xdr:sp macro="" textlink="">
      <xdr:nvSpPr>
        <xdr:cNvPr id="14" name="Rectangle: Rounded Corners 13">
          <a:extLst>
            <a:ext uri="{FF2B5EF4-FFF2-40B4-BE49-F238E27FC236}">
              <a16:creationId xmlns:a16="http://schemas.microsoft.com/office/drawing/2014/main" id="{00000000-0008-0000-1600-00000E000000}"/>
            </a:ext>
          </a:extLst>
        </xdr:cNvPr>
        <xdr:cNvSpPr/>
      </xdr:nvSpPr>
      <xdr:spPr>
        <a:xfrm>
          <a:off x="11811000" y="24307799"/>
          <a:ext cx="2076450" cy="3587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53975</xdr:colOff>
      <xdr:row>60</xdr:row>
      <xdr:rowOff>82550</xdr:rowOff>
    </xdr:from>
    <xdr:to>
      <xdr:col>12</xdr:col>
      <xdr:colOff>9108</xdr:colOff>
      <xdr:row>94</xdr:row>
      <xdr:rowOff>113364</xdr:rowOff>
    </xdr:to>
    <xdr:pic>
      <xdr:nvPicPr>
        <xdr:cNvPr id="15" name="Picture 14">
          <a:extLst>
            <a:ext uri="{FF2B5EF4-FFF2-40B4-BE49-F238E27FC236}">
              <a16:creationId xmlns:a16="http://schemas.microsoft.com/office/drawing/2014/main" id="{00000000-0008-0000-1600-00000F000000}"/>
            </a:ext>
          </a:extLst>
        </xdr:cNvPr>
        <xdr:cNvPicPr>
          <a:picLocks noChangeAspect="1"/>
        </xdr:cNvPicPr>
      </xdr:nvPicPr>
      <xdr:blipFill>
        <a:blip xmlns:r="http://schemas.openxmlformats.org/officeDocument/2006/relationships" r:embed="rId7"/>
        <a:stretch>
          <a:fillRect/>
        </a:stretch>
      </xdr:blipFill>
      <xdr:spPr>
        <a:xfrm>
          <a:off x="12074525" y="13893800"/>
          <a:ext cx="3336508" cy="7488889"/>
        </a:xfrm>
        <a:prstGeom prst="rect">
          <a:avLst/>
        </a:prstGeom>
      </xdr:spPr>
    </xdr:pic>
    <xdr:clientData/>
  </xdr:twoCellAnchor>
  <xdr:twoCellAnchor>
    <xdr:from>
      <xdr:col>9</xdr:col>
      <xdr:colOff>1733550</xdr:colOff>
      <xdr:row>85</xdr:row>
      <xdr:rowOff>63499</xdr:rowOff>
    </xdr:from>
    <xdr:to>
      <xdr:col>11</xdr:col>
      <xdr:colOff>447675</xdr:colOff>
      <xdr:row>87</xdr:row>
      <xdr:rowOff>200024</xdr:rowOff>
    </xdr:to>
    <xdr:sp macro="" textlink="">
      <xdr:nvSpPr>
        <xdr:cNvPr id="13" name="Rectangle: Rounded Corners 12">
          <a:extLst>
            <a:ext uri="{FF2B5EF4-FFF2-40B4-BE49-F238E27FC236}">
              <a16:creationId xmlns:a16="http://schemas.microsoft.com/office/drawing/2014/main" id="{00000000-0008-0000-1600-00000D000000}"/>
            </a:ext>
          </a:extLst>
        </xdr:cNvPr>
        <xdr:cNvSpPr/>
      </xdr:nvSpPr>
      <xdr:spPr>
        <a:xfrm>
          <a:off x="13754100" y="19361149"/>
          <a:ext cx="1619250" cy="5746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34925</xdr:colOff>
      <xdr:row>13</xdr:row>
      <xdr:rowOff>180519</xdr:rowOff>
    </xdr:from>
    <xdr:to>
      <xdr:col>12</xdr:col>
      <xdr:colOff>536006</xdr:colOff>
      <xdr:row>17</xdr:row>
      <xdr:rowOff>114140</xdr:rowOff>
    </xdr:to>
    <xdr:pic>
      <xdr:nvPicPr>
        <xdr:cNvPr id="3" name="Picture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a:stretch>
          <a:fillRect/>
        </a:stretch>
      </xdr:blipFill>
      <xdr:spPr>
        <a:xfrm>
          <a:off x="12055475" y="3012619"/>
          <a:ext cx="2977581" cy="825796"/>
        </a:xfrm>
        <a:prstGeom prst="rect">
          <a:avLst/>
        </a:prstGeom>
      </xdr:spPr>
    </xdr:pic>
    <xdr:clientData/>
  </xdr:twoCellAnchor>
  <xdr:twoCellAnchor editAs="oneCell">
    <xdr:from>
      <xdr:col>9</xdr:col>
      <xdr:colOff>53975</xdr:colOff>
      <xdr:row>22</xdr:row>
      <xdr:rowOff>66675</xdr:rowOff>
    </xdr:from>
    <xdr:to>
      <xdr:col>14</xdr:col>
      <xdr:colOff>351937</xdr:colOff>
      <xdr:row>37</xdr:row>
      <xdr:rowOff>212287</xdr:rowOff>
    </xdr:to>
    <xdr:pic>
      <xdr:nvPicPr>
        <xdr:cNvPr id="4" name="Picture 3">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2"/>
        <a:stretch>
          <a:fillRect/>
        </a:stretch>
      </xdr:blipFill>
      <xdr:spPr>
        <a:xfrm>
          <a:off x="12369800" y="5257800"/>
          <a:ext cx="3907937" cy="3507937"/>
        </a:xfrm>
        <a:prstGeom prst="rect">
          <a:avLst/>
        </a:prstGeom>
      </xdr:spPr>
    </xdr:pic>
    <xdr:clientData/>
  </xdr:twoCellAnchor>
  <xdr:twoCellAnchor editAs="oneCell">
    <xdr:from>
      <xdr:col>9</xdr:col>
      <xdr:colOff>73025</xdr:colOff>
      <xdr:row>40</xdr:row>
      <xdr:rowOff>133350</xdr:rowOff>
    </xdr:from>
    <xdr:to>
      <xdr:col>12</xdr:col>
      <xdr:colOff>488589</xdr:colOff>
      <xdr:row>58</xdr:row>
      <xdr:rowOff>104279</xdr:rowOff>
    </xdr:to>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3"/>
        <a:stretch>
          <a:fillRect/>
        </a:stretch>
      </xdr:blipFill>
      <xdr:spPr>
        <a:xfrm>
          <a:off x="12093575" y="9239250"/>
          <a:ext cx="2892064" cy="3971429"/>
        </a:xfrm>
        <a:prstGeom prst="rect">
          <a:avLst/>
        </a:prstGeom>
      </xdr:spPr>
    </xdr:pic>
    <xdr:clientData/>
  </xdr:twoCellAnchor>
  <xdr:twoCellAnchor editAs="oneCell">
    <xdr:from>
      <xdr:col>8</xdr:col>
      <xdr:colOff>196850</xdr:colOff>
      <xdr:row>98</xdr:row>
      <xdr:rowOff>123825</xdr:rowOff>
    </xdr:from>
    <xdr:to>
      <xdr:col>10</xdr:col>
      <xdr:colOff>374431</xdr:colOff>
      <xdr:row>108</xdr:row>
      <xdr:rowOff>212440</xdr:rowOff>
    </xdr:to>
    <xdr:pic>
      <xdr:nvPicPr>
        <xdr:cNvPr id="7" name="Picture 6">
          <a:extLst>
            <a:ext uri="{FF2B5EF4-FFF2-40B4-BE49-F238E27FC236}">
              <a16:creationId xmlns:a16="http://schemas.microsoft.com/office/drawing/2014/main" id="{00000000-0008-0000-1700-000007000000}"/>
            </a:ext>
          </a:extLst>
        </xdr:cNvPr>
        <xdr:cNvPicPr>
          <a:picLocks noChangeAspect="1"/>
        </xdr:cNvPicPr>
      </xdr:nvPicPr>
      <xdr:blipFill>
        <a:blip xmlns:r="http://schemas.openxmlformats.org/officeDocument/2006/relationships" r:embed="rId4"/>
        <a:stretch>
          <a:fillRect/>
        </a:stretch>
      </xdr:blipFill>
      <xdr:spPr>
        <a:xfrm>
          <a:off x="11953875" y="22332950"/>
          <a:ext cx="1755556" cy="2282540"/>
        </a:xfrm>
        <a:prstGeom prst="rect">
          <a:avLst/>
        </a:prstGeom>
      </xdr:spPr>
    </xdr:pic>
    <xdr:clientData/>
  </xdr:twoCellAnchor>
  <xdr:twoCellAnchor editAs="oneCell">
    <xdr:from>
      <xdr:col>8</xdr:col>
      <xdr:colOff>190500</xdr:colOff>
      <xdr:row>111</xdr:row>
      <xdr:rowOff>66675</xdr:rowOff>
    </xdr:from>
    <xdr:to>
      <xdr:col>12</xdr:col>
      <xdr:colOff>475806</xdr:colOff>
      <xdr:row>125</xdr:row>
      <xdr:rowOff>193276</xdr:rowOff>
    </xdr:to>
    <xdr:pic>
      <xdr:nvPicPr>
        <xdr:cNvPr id="8" name="Picture 7">
          <a:extLst>
            <a:ext uri="{FF2B5EF4-FFF2-40B4-BE49-F238E27FC236}">
              <a16:creationId xmlns:a16="http://schemas.microsoft.com/office/drawing/2014/main" id="{00000000-0008-0000-1700-000008000000}"/>
            </a:ext>
          </a:extLst>
        </xdr:cNvPr>
        <xdr:cNvPicPr>
          <a:picLocks noChangeAspect="1"/>
        </xdr:cNvPicPr>
      </xdr:nvPicPr>
      <xdr:blipFill>
        <a:blip xmlns:r="http://schemas.openxmlformats.org/officeDocument/2006/relationships" r:embed="rId5"/>
        <a:stretch>
          <a:fillRect/>
        </a:stretch>
      </xdr:blipFill>
      <xdr:spPr>
        <a:xfrm>
          <a:off x="11944350" y="25133300"/>
          <a:ext cx="3552381" cy="3196826"/>
        </a:xfrm>
        <a:prstGeom prst="rect">
          <a:avLst/>
        </a:prstGeom>
      </xdr:spPr>
    </xdr:pic>
    <xdr:clientData/>
  </xdr:twoCellAnchor>
  <xdr:twoCellAnchor>
    <xdr:from>
      <xdr:col>9</xdr:col>
      <xdr:colOff>768349</xdr:colOff>
      <xdr:row>13</xdr:row>
      <xdr:rowOff>152400</xdr:rowOff>
    </xdr:from>
    <xdr:to>
      <xdr:col>10</xdr:col>
      <xdr:colOff>400049</xdr:colOff>
      <xdr:row>14</xdr:row>
      <xdr:rowOff>190500</xdr:rowOff>
    </xdr:to>
    <xdr:sp macro="" textlink="">
      <xdr:nvSpPr>
        <xdr:cNvPr id="9" name="Rectangle: Rounded Corners 8">
          <a:extLst>
            <a:ext uri="{FF2B5EF4-FFF2-40B4-BE49-F238E27FC236}">
              <a16:creationId xmlns:a16="http://schemas.microsoft.com/office/drawing/2014/main" id="{00000000-0008-0000-1700-000009000000}"/>
            </a:ext>
          </a:extLst>
        </xdr:cNvPr>
        <xdr:cNvSpPr/>
      </xdr:nvSpPr>
      <xdr:spPr>
        <a:xfrm>
          <a:off x="13084174" y="3333750"/>
          <a:ext cx="422275" cy="2571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63500</xdr:colOff>
      <xdr:row>14</xdr:row>
      <xdr:rowOff>133349</xdr:rowOff>
    </xdr:from>
    <xdr:to>
      <xdr:col>9</xdr:col>
      <xdr:colOff>501650</xdr:colOff>
      <xdr:row>16</xdr:row>
      <xdr:rowOff>180974</xdr:rowOff>
    </xdr:to>
    <xdr:sp macro="" textlink="">
      <xdr:nvSpPr>
        <xdr:cNvPr id="10" name="Rectangle: Rounded Corners 9">
          <a:extLst>
            <a:ext uri="{FF2B5EF4-FFF2-40B4-BE49-F238E27FC236}">
              <a16:creationId xmlns:a16="http://schemas.microsoft.com/office/drawing/2014/main" id="{00000000-0008-0000-1700-00000A000000}"/>
            </a:ext>
          </a:extLst>
        </xdr:cNvPr>
        <xdr:cNvSpPr/>
      </xdr:nvSpPr>
      <xdr:spPr>
        <a:xfrm>
          <a:off x="12087225" y="3181349"/>
          <a:ext cx="438150" cy="4889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57150</xdr:colOff>
      <xdr:row>107</xdr:row>
      <xdr:rowOff>123824</xdr:rowOff>
    </xdr:from>
    <xdr:to>
      <xdr:col>10</xdr:col>
      <xdr:colOff>104775</xdr:colOff>
      <xdr:row>109</xdr:row>
      <xdr:rowOff>44449</xdr:rowOff>
    </xdr:to>
    <xdr:sp macro="" textlink="">
      <xdr:nvSpPr>
        <xdr:cNvPr id="12" name="Rectangle: Rounded Corners 11">
          <a:extLst>
            <a:ext uri="{FF2B5EF4-FFF2-40B4-BE49-F238E27FC236}">
              <a16:creationId xmlns:a16="http://schemas.microsoft.com/office/drawing/2014/main" id="{00000000-0008-0000-1700-00000C000000}"/>
            </a:ext>
          </a:extLst>
        </xdr:cNvPr>
        <xdr:cNvSpPr/>
      </xdr:nvSpPr>
      <xdr:spPr>
        <a:xfrm>
          <a:off x="11811000" y="24310974"/>
          <a:ext cx="2073275" cy="3587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771524</xdr:colOff>
      <xdr:row>5</xdr:row>
      <xdr:rowOff>123014</xdr:rowOff>
    </xdr:from>
    <xdr:to>
      <xdr:col>19</xdr:col>
      <xdr:colOff>370286</xdr:colOff>
      <xdr:row>11</xdr:row>
      <xdr:rowOff>75917</xdr:rowOff>
    </xdr:to>
    <xdr:pic>
      <xdr:nvPicPr>
        <xdr:cNvPr id="13" name="Picture 12">
          <a:extLst>
            <a:ext uri="{FF2B5EF4-FFF2-40B4-BE49-F238E27FC236}">
              <a16:creationId xmlns:a16="http://schemas.microsoft.com/office/drawing/2014/main" id="{00000000-0008-0000-1700-00000D000000}"/>
            </a:ext>
          </a:extLst>
        </xdr:cNvPr>
        <xdr:cNvPicPr>
          <a:picLocks noChangeAspect="1"/>
        </xdr:cNvPicPr>
      </xdr:nvPicPr>
      <xdr:blipFill>
        <a:blip xmlns:r="http://schemas.openxmlformats.org/officeDocument/2006/relationships" r:embed="rId6"/>
        <a:stretch>
          <a:fillRect/>
        </a:stretch>
      </xdr:blipFill>
      <xdr:spPr>
        <a:xfrm>
          <a:off x="12296774" y="1285064"/>
          <a:ext cx="6466287" cy="1534053"/>
        </a:xfrm>
        <a:prstGeom prst="rect">
          <a:avLst/>
        </a:prstGeom>
      </xdr:spPr>
    </xdr:pic>
    <xdr:clientData/>
  </xdr:twoCellAnchor>
  <xdr:twoCellAnchor editAs="oneCell">
    <xdr:from>
      <xdr:col>9</xdr:col>
      <xdr:colOff>0</xdr:colOff>
      <xdr:row>62</xdr:row>
      <xdr:rowOff>0</xdr:rowOff>
    </xdr:from>
    <xdr:to>
      <xdr:col>13</xdr:col>
      <xdr:colOff>75783</xdr:colOff>
      <xdr:row>96</xdr:row>
      <xdr:rowOff>18114</xdr:rowOff>
    </xdr:to>
    <xdr:pic>
      <xdr:nvPicPr>
        <xdr:cNvPr id="15" name="Picture 14">
          <a:extLst>
            <a:ext uri="{FF2B5EF4-FFF2-40B4-BE49-F238E27FC236}">
              <a16:creationId xmlns:a16="http://schemas.microsoft.com/office/drawing/2014/main" id="{00000000-0008-0000-1700-00000F000000}"/>
            </a:ext>
          </a:extLst>
        </xdr:cNvPr>
        <xdr:cNvPicPr>
          <a:picLocks noChangeAspect="1"/>
        </xdr:cNvPicPr>
      </xdr:nvPicPr>
      <xdr:blipFill>
        <a:blip xmlns:r="http://schemas.openxmlformats.org/officeDocument/2006/relationships" r:embed="rId7"/>
        <a:stretch>
          <a:fillRect/>
        </a:stretch>
      </xdr:blipFill>
      <xdr:spPr>
        <a:xfrm>
          <a:off x="11430000" y="14135100"/>
          <a:ext cx="3333333" cy="7485714"/>
        </a:xfrm>
        <a:prstGeom prst="rect">
          <a:avLst/>
        </a:prstGeom>
      </xdr:spPr>
    </xdr:pic>
    <xdr:clientData/>
  </xdr:twoCellAnchor>
  <xdr:twoCellAnchor>
    <xdr:from>
      <xdr:col>11</xdr:col>
      <xdr:colOff>47625</xdr:colOff>
      <xdr:row>87</xdr:row>
      <xdr:rowOff>76200</xdr:rowOff>
    </xdr:from>
    <xdr:to>
      <xdr:col>13</xdr:col>
      <xdr:colOff>38100</xdr:colOff>
      <xdr:row>89</xdr:row>
      <xdr:rowOff>120650</xdr:rowOff>
    </xdr:to>
    <xdr:sp macro="" textlink="">
      <xdr:nvSpPr>
        <xdr:cNvPr id="11" name="Rectangle: Rounded Corners 10">
          <a:extLst>
            <a:ext uri="{FF2B5EF4-FFF2-40B4-BE49-F238E27FC236}">
              <a16:creationId xmlns:a16="http://schemas.microsoft.com/office/drawing/2014/main" id="{00000000-0008-0000-1700-00000B000000}"/>
            </a:ext>
          </a:extLst>
        </xdr:cNvPr>
        <xdr:cNvSpPr/>
      </xdr:nvSpPr>
      <xdr:spPr>
        <a:xfrm>
          <a:off x="13058775" y="19707225"/>
          <a:ext cx="1666875" cy="4826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171450</xdr:colOff>
      <xdr:row>3</xdr:row>
      <xdr:rowOff>19050</xdr:rowOff>
    </xdr:from>
    <xdr:to>
      <xdr:col>8</xdr:col>
      <xdr:colOff>238125</xdr:colOff>
      <xdr:row>8</xdr:row>
      <xdr:rowOff>19050</xdr:rowOff>
    </xdr:to>
    <xdr:sp macro="" textlink="">
      <xdr:nvSpPr>
        <xdr:cNvPr id="5" name="TextBox 4">
          <a:extLst>
            <a:ext uri="{FF2B5EF4-FFF2-40B4-BE49-F238E27FC236}">
              <a16:creationId xmlns:a16="http://schemas.microsoft.com/office/drawing/2014/main" id="{00000000-0008-0000-1800-000005000000}"/>
            </a:ext>
          </a:extLst>
        </xdr:cNvPr>
        <xdr:cNvSpPr txBox="1"/>
      </xdr:nvSpPr>
      <xdr:spPr>
        <a:xfrm>
          <a:off x="171450" y="609600"/>
          <a:ext cx="8048625"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dk1"/>
              </a:solidFill>
              <a:effectLst/>
              <a:latin typeface="Arial" panose="020B0604020202020204" pitchFamily="34" charset="0"/>
              <a:ea typeface="+mn-ea"/>
              <a:cs typeface="Arial" panose="020B0604020202020204" pitchFamily="34" charset="0"/>
            </a:rPr>
            <a:t>Haughton Company uses a job costing system for its production costs and a predetermined factory overhead rate based on direct labor costs to apply factory overhead to all jobs. During the month of July, the firm processed three jobs: X13, X14, and X15, of which X13 was started in June.  </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333375</xdr:colOff>
      <xdr:row>2</xdr:row>
      <xdr:rowOff>9525</xdr:rowOff>
    </xdr:from>
    <xdr:to>
      <xdr:col>14</xdr:col>
      <xdr:colOff>749300</xdr:colOff>
      <xdr:row>18</xdr:row>
      <xdr:rowOff>9525</xdr:rowOff>
    </xdr:to>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333375" y="428625"/>
          <a:ext cx="8740775" cy="2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dk1"/>
              </a:solidFill>
              <a:effectLst/>
              <a:latin typeface="Arial" panose="020B0604020202020204" pitchFamily="34" charset="0"/>
              <a:ea typeface="+mn-ea"/>
              <a:cs typeface="Arial" panose="020B0604020202020204" pitchFamily="34" charset="0"/>
            </a:rPr>
            <a:t>Aero Systems is a manufacturer of airplane parts and engines for a variety of military and commercial aircraft. </a:t>
          </a:r>
          <a:r>
            <a:rPr lang="en-US" sz="1400">
              <a:latin typeface="Arial" panose="020B0604020202020204" pitchFamily="34" charset="0"/>
              <a:cs typeface="Arial" panose="020B0604020202020204" pitchFamily="34" charset="0"/>
            </a:rPr>
            <a:t>All of Aero System's government contracts are priced on a cost-plus basis, while nongovernment jobs are not.  </a:t>
          </a:r>
          <a:r>
            <a:rPr lang="en-US" sz="1400">
              <a:solidFill>
                <a:schemeClr val="dk1"/>
              </a:solidFill>
              <a:effectLst/>
              <a:latin typeface="Arial" panose="020B0604020202020204" pitchFamily="34" charset="0"/>
              <a:ea typeface="+mn-ea"/>
              <a:cs typeface="Arial" panose="020B0604020202020204" pitchFamily="34" charset="0"/>
            </a:rPr>
            <a:t>It has two production departments. Department A is machine intensive; Department B is labor intensive. Aero Systems has adopted a traditional plantwide rate using a direct labor-hour-based overhead allocation system. The company recently conducted a pilot study using a departmental overhead rate costing system. This system used two overhead allocation bases: machine-hours for Department A and direct labor-hours for Department B. The study showed that the system, which will be more accurate and timely, will assign lower costs to the government jobs and higher costs to the company’s nongovernmental jobs. Apparetly, the current (less accurate) direct labor-based costing system has overcosted government jobs and undercosted private business jobs. On hearing of this, top management has decided to scrap the plans for adopting the new departmental overhead rate costing system because government jobs constitute 40 percent of Aero Systems’ business and the new system will reduce the price and thus the profit for this part of its business.</a:t>
          </a:r>
          <a:br>
            <a:rPr lang="en-US" sz="1400">
              <a:solidFill>
                <a:schemeClr val="dk1"/>
              </a:solidFill>
              <a:effectLst/>
              <a:latin typeface="Arial" panose="020B0604020202020204" pitchFamily="34" charset="0"/>
              <a:ea typeface="+mn-ea"/>
              <a:cs typeface="Arial" panose="020B0604020202020204" pitchFamily="34" charset="0"/>
            </a:rPr>
          </a:br>
          <a:endParaRPr lang="en-US" sz="140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0</xdr:col>
      <xdr:colOff>380999</xdr:colOff>
      <xdr:row>24</xdr:row>
      <xdr:rowOff>0</xdr:rowOff>
    </xdr:from>
    <xdr:to>
      <xdr:col>13</xdr:col>
      <xdr:colOff>361950</xdr:colOff>
      <xdr:row>31</xdr:row>
      <xdr:rowOff>9525</xdr:rowOff>
    </xdr:to>
    <xdr:sp macro="" textlink="">
      <xdr:nvSpPr>
        <xdr:cNvPr id="5" name="TextBox 4">
          <a:extLst>
            <a:ext uri="{FF2B5EF4-FFF2-40B4-BE49-F238E27FC236}">
              <a16:creationId xmlns:a16="http://schemas.microsoft.com/office/drawing/2014/main" id="{00000000-0008-0000-1900-000005000000}"/>
            </a:ext>
          </a:extLst>
        </xdr:cNvPr>
        <xdr:cNvSpPr txBox="1"/>
      </xdr:nvSpPr>
      <xdr:spPr>
        <a:xfrm>
          <a:off x="380999" y="4943475"/>
          <a:ext cx="7677151" cy="1209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dk1"/>
              </a:solidFill>
              <a:effectLst/>
              <a:latin typeface="Arial" panose="020B0604020202020204" pitchFamily="34" charset="0"/>
              <a:ea typeface="+mn-ea"/>
              <a:cs typeface="Arial" panose="020B0604020202020204" pitchFamily="34" charset="0"/>
            </a:rPr>
            <a:t>The management accountant should keep the professional ethics code in mind. First, he or she should try to persuade other pilot project members and the company controller to strongly recommend the top management to adopt the more accurate departmental overhead rate method.  If the company top management still would not listen, the management accountant should report the situation to the company’s audit committee.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285750</xdr:colOff>
      <xdr:row>1</xdr:row>
      <xdr:rowOff>133349</xdr:rowOff>
    </xdr:from>
    <xdr:to>
      <xdr:col>7</xdr:col>
      <xdr:colOff>66675</xdr:colOff>
      <xdr:row>8</xdr:row>
      <xdr:rowOff>142875</xdr:rowOff>
    </xdr:to>
    <xdr:sp macro="" textlink="">
      <xdr:nvSpPr>
        <xdr:cNvPr id="6" name="TextBox 5">
          <a:extLst>
            <a:ext uri="{FF2B5EF4-FFF2-40B4-BE49-F238E27FC236}">
              <a16:creationId xmlns:a16="http://schemas.microsoft.com/office/drawing/2014/main" id="{00000000-0008-0000-1A00-000006000000}"/>
            </a:ext>
          </a:extLst>
        </xdr:cNvPr>
        <xdr:cNvSpPr txBox="1"/>
      </xdr:nvSpPr>
      <xdr:spPr>
        <a:xfrm>
          <a:off x="285750" y="400049"/>
          <a:ext cx="8305800" cy="1809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solidFill>
                <a:schemeClr val="dk1"/>
              </a:solidFill>
              <a:effectLst/>
              <a:latin typeface="Arial" panose="020B0604020202020204" pitchFamily="34" charset="0"/>
              <a:ea typeface="+mn-ea"/>
              <a:cs typeface="Arial" panose="020B0604020202020204" pitchFamily="34" charset="0"/>
            </a:rPr>
            <a:t>Brian Canning Co., which sells canned corn, uses an operation costing system.  Cans of corn are classified as either sweet or regular, depending on the type of corn used.  Both types of corn go through the separating and cleaning operations, but only regular corn goes through the creaming operation.  During January, tow batches of corn were canned from start to finish.  Batch X consisted of 800 pounds of sweet corn and Batch Y consisted of 700 pounds of regular corn.  The company had no beginning or ending work-in-process inventory.  The following cost information is for the month of January:</a:t>
          </a:r>
        </a:p>
      </xdr:txBody>
    </xdr:sp>
    <xdr:clientData/>
  </xdr:twoCellAnchor>
  <xdr:twoCellAnchor>
    <xdr:from>
      <xdr:col>0</xdr:col>
      <xdr:colOff>704849</xdr:colOff>
      <xdr:row>47</xdr:row>
      <xdr:rowOff>19049</xdr:rowOff>
    </xdr:from>
    <xdr:to>
      <xdr:col>5</xdr:col>
      <xdr:colOff>2524124</xdr:colOff>
      <xdr:row>111</xdr:row>
      <xdr:rowOff>28575</xdr:rowOff>
    </xdr:to>
    <xdr:sp macro="" textlink="">
      <xdr:nvSpPr>
        <xdr:cNvPr id="8" name="TextBox 7">
          <a:extLst>
            <a:ext uri="{FF2B5EF4-FFF2-40B4-BE49-F238E27FC236}">
              <a16:creationId xmlns:a16="http://schemas.microsoft.com/office/drawing/2014/main" id="{00000000-0008-0000-1A00-000008000000}"/>
            </a:ext>
          </a:extLst>
        </xdr:cNvPr>
        <xdr:cNvSpPr txBox="1"/>
      </xdr:nvSpPr>
      <xdr:spPr>
        <a:xfrm>
          <a:off x="704849" y="11001374"/>
          <a:ext cx="7477125" cy="105060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dk1"/>
              </a:solidFill>
              <a:effectLst/>
              <a:latin typeface="Arial" panose="020B0604020202020204" pitchFamily="34" charset="0"/>
              <a:ea typeface="+mn-ea"/>
              <a:cs typeface="Arial" panose="020B0604020202020204" pitchFamily="34" charset="0"/>
            </a:rPr>
            <a:t>Journal Entries:</a:t>
          </a:r>
        </a:p>
        <a:p>
          <a:r>
            <a:rPr lang="en-US" sz="1400">
              <a:solidFill>
                <a:schemeClr val="dk1"/>
              </a:solidFill>
              <a:effectLst/>
              <a:latin typeface="Arial" panose="020B0604020202020204" pitchFamily="34" charset="0"/>
              <a:ea typeface="+mn-ea"/>
              <a:cs typeface="Arial" panose="020B0604020202020204" pitchFamily="34" charset="0"/>
            </a:rPr>
            <a:t> </a:t>
          </a:r>
        </a:p>
        <a:p>
          <a:pPr lvl="0"/>
          <a:r>
            <a:rPr lang="en-US" sz="1400">
              <a:solidFill>
                <a:schemeClr val="dk1"/>
              </a:solidFill>
              <a:effectLst/>
              <a:latin typeface="Arial" panose="020B0604020202020204" pitchFamily="34" charset="0"/>
              <a:ea typeface="+mn-ea"/>
              <a:cs typeface="Arial" panose="020B0604020202020204" pitchFamily="34" charset="0"/>
            </a:rPr>
            <a:t>To record the requisition of the raw corn for both types less the cream cost:</a:t>
          </a:r>
        </a:p>
        <a:p>
          <a:r>
            <a:rPr lang="en-US" sz="1400">
              <a:solidFill>
                <a:schemeClr val="dk1"/>
              </a:solidFill>
              <a:effectLst/>
              <a:latin typeface="Arial" panose="020B0604020202020204" pitchFamily="34" charset="0"/>
              <a:ea typeface="+mn-ea"/>
              <a:cs typeface="Arial" panose="020B0604020202020204" pitchFamily="34" charset="0"/>
            </a:rPr>
            <a:t> </a:t>
          </a:r>
        </a:p>
        <a:p>
          <a:r>
            <a:rPr lang="en-US" sz="1400">
              <a:solidFill>
                <a:schemeClr val="dk1"/>
              </a:solidFill>
              <a:effectLst/>
              <a:latin typeface="Arial" panose="020B0604020202020204" pitchFamily="34" charset="0"/>
              <a:ea typeface="+mn-ea"/>
              <a:cs typeface="Arial" panose="020B0604020202020204" pitchFamily="34" charset="0"/>
            </a:rPr>
            <a:t>	WIP Inventory: Separation Department.......7,350</a:t>
          </a:r>
        </a:p>
        <a:p>
          <a:r>
            <a:rPr lang="en-US" sz="1400">
              <a:solidFill>
                <a:schemeClr val="dk1"/>
              </a:solidFill>
              <a:effectLst/>
              <a:latin typeface="Arial" panose="020B0604020202020204" pitchFamily="34" charset="0"/>
              <a:ea typeface="+mn-ea"/>
              <a:cs typeface="Arial" panose="020B0604020202020204" pitchFamily="34" charset="0"/>
            </a:rPr>
            <a:t>		Direct Materials Inventory....………….......7,350</a:t>
          </a:r>
        </a:p>
        <a:p>
          <a:r>
            <a:rPr lang="en-US" sz="1400">
              <a:solidFill>
                <a:schemeClr val="dk1"/>
              </a:solidFill>
              <a:effectLst/>
              <a:latin typeface="Arial" panose="020B0604020202020204" pitchFamily="34" charset="0"/>
              <a:ea typeface="+mn-ea"/>
              <a:cs typeface="Arial" panose="020B0604020202020204" pitchFamily="34" charset="0"/>
            </a:rPr>
            <a:t>		$5,200 + $2,450 - $300 = $7,350</a:t>
          </a:r>
        </a:p>
        <a:p>
          <a:r>
            <a:rPr lang="en-US" sz="1400">
              <a:solidFill>
                <a:schemeClr val="dk1"/>
              </a:solidFill>
              <a:effectLst/>
              <a:latin typeface="Arial" panose="020B0604020202020204" pitchFamily="34" charset="0"/>
              <a:ea typeface="+mn-ea"/>
              <a:cs typeface="Arial" panose="020B0604020202020204" pitchFamily="34" charset="0"/>
            </a:rPr>
            <a:t> </a:t>
          </a:r>
        </a:p>
        <a:p>
          <a:r>
            <a:rPr lang="en-US" sz="1400">
              <a:solidFill>
                <a:schemeClr val="dk1"/>
              </a:solidFill>
              <a:effectLst/>
              <a:latin typeface="Arial" panose="020B0604020202020204" pitchFamily="34" charset="0"/>
              <a:ea typeface="+mn-ea"/>
              <a:cs typeface="Arial" panose="020B0604020202020204" pitchFamily="34" charset="0"/>
            </a:rPr>
            <a:t>b.  To apply conversion costs to the Separation Department:</a:t>
          </a:r>
        </a:p>
        <a:p>
          <a:r>
            <a:rPr lang="en-US" sz="1400">
              <a:solidFill>
                <a:schemeClr val="dk1"/>
              </a:solidFill>
              <a:effectLst/>
              <a:latin typeface="Arial" panose="020B0604020202020204" pitchFamily="34" charset="0"/>
              <a:ea typeface="+mn-ea"/>
              <a:cs typeface="Arial" panose="020B0604020202020204" pitchFamily="34" charset="0"/>
            </a:rPr>
            <a:t> </a:t>
          </a:r>
        </a:p>
        <a:p>
          <a:r>
            <a:rPr lang="en-US" sz="1400">
              <a:solidFill>
                <a:schemeClr val="dk1"/>
              </a:solidFill>
              <a:effectLst/>
              <a:latin typeface="Arial" panose="020B0604020202020204" pitchFamily="34" charset="0"/>
              <a:ea typeface="+mn-ea"/>
              <a:cs typeface="Arial" panose="020B0604020202020204" pitchFamily="34" charset="0"/>
            </a:rPr>
            <a:t>	 WIP Inventory: Separation Department .......1,500</a:t>
          </a:r>
        </a:p>
        <a:p>
          <a:r>
            <a:rPr lang="en-US" sz="1400">
              <a:solidFill>
                <a:schemeClr val="dk1"/>
              </a:solidFill>
              <a:effectLst/>
              <a:latin typeface="Arial" panose="020B0604020202020204" pitchFamily="34" charset="0"/>
              <a:ea typeface="+mn-ea"/>
              <a:cs typeface="Arial" panose="020B0604020202020204" pitchFamily="34" charset="0"/>
            </a:rPr>
            <a:t>		Conversion Costs Applied ……...…………1,500</a:t>
          </a:r>
        </a:p>
        <a:p>
          <a:r>
            <a:rPr lang="en-US" sz="1400">
              <a:solidFill>
                <a:schemeClr val="dk1"/>
              </a:solidFill>
              <a:effectLst/>
              <a:latin typeface="Arial" panose="020B0604020202020204" pitchFamily="34" charset="0"/>
              <a:ea typeface="+mn-ea"/>
              <a:cs typeface="Arial" panose="020B0604020202020204" pitchFamily="34" charset="0"/>
            </a:rPr>
            <a:t>		$1/lb × 1,500 lbs = $1,500</a:t>
          </a:r>
        </a:p>
        <a:p>
          <a:endParaRPr lang="en-US" sz="1400">
            <a:solidFill>
              <a:schemeClr val="dk1"/>
            </a:solidFill>
            <a:effectLst/>
            <a:latin typeface="Arial" panose="020B0604020202020204" pitchFamily="34" charset="0"/>
            <a:ea typeface="+mn-ea"/>
            <a:cs typeface="Arial" panose="020B0604020202020204" pitchFamily="34" charset="0"/>
          </a:endParaRPr>
        </a:p>
        <a:p>
          <a:r>
            <a:rPr lang="en-US" sz="1400">
              <a:solidFill>
                <a:schemeClr val="dk1"/>
              </a:solidFill>
              <a:effectLst/>
              <a:latin typeface="Arial" panose="020B0604020202020204" pitchFamily="34" charset="0"/>
              <a:ea typeface="+mn-ea"/>
              <a:cs typeface="Arial" panose="020B0604020202020204" pitchFamily="34" charset="0"/>
            </a:rPr>
            <a:t>c.  To transfer both types of corn to the Cleaning Department:</a:t>
          </a:r>
        </a:p>
        <a:p>
          <a:r>
            <a:rPr lang="en-US" sz="1400">
              <a:solidFill>
                <a:schemeClr val="dk1"/>
              </a:solidFill>
              <a:effectLst/>
              <a:latin typeface="Arial" panose="020B0604020202020204" pitchFamily="34" charset="0"/>
              <a:ea typeface="+mn-ea"/>
              <a:cs typeface="Arial" panose="020B0604020202020204" pitchFamily="34" charset="0"/>
            </a:rPr>
            <a:t> </a:t>
          </a:r>
        </a:p>
        <a:p>
          <a:r>
            <a:rPr lang="en-US" sz="1400">
              <a:solidFill>
                <a:schemeClr val="dk1"/>
              </a:solidFill>
              <a:effectLst/>
              <a:latin typeface="Arial" panose="020B0604020202020204" pitchFamily="34" charset="0"/>
              <a:ea typeface="+mn-ea"/>
              <a:cs typeface="Arial" panose="020B0604020202020204" pitchFamily="34" charset="0"/>
            </a:rPr>
            <a:t>	  WIP Inventory: Cleaning Department.....…...8,850</a:t>
          </a:r>
        </a:p>
        <a:p>
          <a:r>
            <a:rPr lang="en-US" sz="1400">
              <a:solidFill>
                <a:schemeClr val="dk1"/>
              </a:solidFill>
              <a:effectLst/>
              <a:latin typeface="Arial" panose="020B0604020202020204" pitchFamily="34" charset="0"/>
              <a:ea typeface="+mn-ea"/>
              <a:cs typeface="Arial" panose="020B0604020202020204" pitchFamily="34" charset="0"/>
            </a:rPr>
            <a:t>		WIP Inventory: Separation Department.....8,850</a:t>
          </a:r>
        </a:p>
        <a:p>
          <a:r>
            <a:rPr lang="en-US" sz="1400">
              <a:solidFill>
                <a:schemeClr val="dk1"/>
              </a:solidFill>
              <a:effectLst/>
              <a:latin typeface="Arial" panose="020B0604020202020204" pitchFamily="34" charset="0"/>
              <a:ea typeface="+mn-ea"/>
              <a:cs typeface="Arial" panose="020B0604020202020204" pitchFamily="34" charset="0"/>
            </a:rPr>
            <a:t>		$7,350 + $1,500 = $8,850</a:t>
          </a:r>
        </a:p>
        <a:p>
          <a:endParaRPr lang="en-US" sz="1400">
            <a:solidFill>
              <a:schemeClr val="dk1"/>
            </a:solidFill>
            <a:effectLst/>
            <a:latin typeface="Arial" panose="020B0604020202020204" pitchFamily="34" charset="0"/>
            <a:ea typeface="+mn-ea"/>
            <a:cs typeface="Arial" panose="020B0604020202020204" pitchFamily="34" charset="0"/>
          </a:endParaRPr>
        </a:p>
        <a:p>
          <a:r>
            <a:rPr lang="en-US" sz="1400">
              <a:solidFill>
                <a:schemeClr val="dk1"/>
              </a:solidFill>
              <a:effectLst/>
              <a:latin typeface="Arial" panose="020B0604020202020204" pitchFamily="34" charset="0"/>
              <a:ea typeface="+mn-ea"/>
              <a:cs typeface="Arial" panose="020B0604020202020204" pitchFamily="34" charset="0"/>
            </a:rPr>
            <a:t>d.  To apply conversion cost to the Cleaning Department:</a:t>
          </a:r>
        </a:p>
        <a:p>
          <a:r>
            <a:rPr lang="en-US" sz="1400">
              <a:solidFill>
                <a:schemeClr val="dk1"/>
              </a:solidFill>
              <a:effectLst/>
              <a:latin typeface="Arial" panose="020B0604020202020204" pitchFamily="34" charset="0"/>
              <a:ea typeface="+mn-ea"/>
              <a:cs typeface="Arial" panose="020B0604020202020204" pitchFamily="34" charset="0"/>
            </a:rPr>
            <a:t>	   WIP Inventory: Cleaning Department......…….900</a:t>
          </a:r>
        </a:p>
        <a:p>
          <a:r>
            <a:rPr lang="en-US" sz="1400">
              <a:solidFill>
                <a:schemeClr val="dk1"/>
              </a:solidFill>
              <a:effectLst/>
              <a:latin typeface="Arial" panose="020B0604020202020204" pitchFamily="34" charset="0"/>
              <a:ea typeface="+mn-ea"/>
              <a:cs typeface="Arial" panose="020B0604020202020204" pitchFamily="34" charset="0"/>
            </a:rPr>
            <a:t>		Conversion Costs Applied...….............….  </a:t>
          </a:r>
          <a:r>
            <a:rPr lang="en-US" sz="1400" baseline="0">
              <a:solidFill>
                <a:schemeClr val="dk1"/>
              </a:solidFill>
              <a:effectLst/>
              <a:latin typeface="Arial" panose="020B0604020202020204" pitchFamily="34" charset="0"/>
              <a:ea typeface="+mn-ea"/>
              <a:cs typeface="Arial" panose="020B0604020202020204" pitchFamily="34" charset="0"/>
            </a:rPr>
            <a:t> </a:t>
          </a:r>
          <a:r>
            <a:rPr lang="en-US" sz="1400">
              <a:solidFill>
                <a:schemeClr val="dk1"/>
              </a:solidFill>
              <a:effectLst/>
              <a:latin typeface="Arial" panose="020B0604020202020204" pitchFamily="34" charset="0"/>
              <a:ea typeface="+mn-ea"/>
              <a:cs typeface="Arial" panose="020B0604020202020204" pitchFamily="34" charset="0"/>
            </a:rPr>
            <a:t>900</a:t>
          </a:r>
        </a:p>
        <a:p>
          <a:r>
            <a:rPr lang="en-US" sz="1400" b="1">
              <a:solidFill>
                <a:schemeClr val="dk1"/>
              </a:solidFill>
              <a:effectLst/>
              <a:latin typeface="Arial" panose="020B0604020202020204" pitchFamily="34" charset="0"/>
              <a:ea typeface="+mn-ea"/>
              <a:cs typeface="Arial" panose="020B0604020202020204" pitchFamily="34" charset="0"/>
            </a:rPr>
            <a:t>			</a:t>
          </a:r>
          <a:r>
            <a:rPr lang="en-US" sz="1400">
              <a:solidFill>
                <a:schemeClr val="dk1"/>
              </a:solidFill>
              <a:effectLst/>
              <a:latin typeface="Arial" panose="020B0604020202020204" pitchFamily="34" charset="0"/>
              <a:ea typeface="+mn-ea"/>
              <a:cs typeface="Arial" panose="020B0604020202020204" pitchFamily="34" charset="0"/>
            </a:rPr>
            <a:t>$.60/lb </a:t>
          </a:r>
          <a:r>
            <a:rPr lang="en-US" sz="1400">
              <a:solidFill>
                <a:schemeClr val="dk1"/>
              </a:solidFill>
              <a:effectLst/>
              <a:latin typeface="+mn-lt"/>
              <a:ea typeface="+mn-ea"/>
              <a:cs typeface="+mn-cs"/>
            </a:rPr>
            <a:t>×</a:t>
          </a:r>
          <a:r>
            <a:rPr lang="en-US" sz="1400">
              <a:solidFill>
                <a:schemeClr val="dk1"/>
              </a:solidFill>
              <a:effectLst/>
              <a:latin typeface="Arial" panose="020B0604020202020204" pitchFamily="34" charset="0"/>
              <a:ea typeface="+mn-ea"/>
              <a:cs typeface="Arial" panose="020B0604020202020204" pitchFamily="34" charset="0"/>
            </a:rPr>
            <a:t> 1,500 lbs = $900</a:t>
          </a:r>
        </a:p>
        <a:p>
          <a:r>
            <a:rPr lang="en-US" sz="1400" b="1">
              <a:solidFill>
                <a:schemeClr val="dk1"/>
              </a:solidFill>
              <a:effectLst/>
              <a:latin typeface="Arial" panose="020B0604020202020204" pitchFamily="34" charset="0"/>
              <a:ea typeface="+mn-ea"/>
              <a:cs typeface="Arial" panose="020B0604020202020204" pitchFamily="34" charset="0"/>
            </a:rPr>
            <a:t> </a:t>
          </a:r>
          <a:endParaRPr lang="en-US" sz="1400">
            <a:solidFill>
              <a:schemeClr val="dk1"/>
            </a:solidFill>
            <a:effectLst/>
            <a:latin typeface="Arial" panose="020B0604020202020204" pitchFamily="34" charset="0"/>
            <a:ea typeface="+mn-ea"/>
            <a:cs typeface="Arial" panose="020B0604020202020204" pitchFamily="34" charset="0"/>
          </a:endParaRPr>
        </a:p>
        <a:p>
          <a:pPr lvl="0"/>
          <a:r>
            <a:rPr lang="en-US" sz="1400">
              <a:solidFill>
                <a:schemeClr val="dk1"/>
              </a:solidFill>
              <a:effectLst/>
              <a:latin typeface="Arial" panose="020B0604020202020204" pitchFamily="34" charset="0"/>
              <a:ea typeface="+mn-ea"/>
              <a:cs typeface="Arial" panose="020B0604020202020204" pitchFamily="34" charset="0"/>
            </a:rPr>
            <a:t>e.  To transfer the Regular Corn to the Creaming Department and the Sweet Corn to Finished Goods Inventory:</a:t>
          </a:r>
        </a:p>
        <a:p>
          <a:r>
            <a:rPr lang="en-US" sz="1400">
              <a:solidFill>
                <a:schemeClr val="dk1"/>
              </a:solidFill>
              <a:effectLst/>
              <a:latin typeface="Arial" panose="020B0604020202020204" pitchFamily="34" charset="0"/>
              <a:ea typeface="+mn-ea"/>
              <a:cs typeface="Arial" panose="020B0604020202020204" pitchFamily="34" charset="0"/>
            </a:rPr>
            <a:t> </a:t>
          </a:r>
        </a:p>
        <a:p>
          <a:r>
            <a:rPr lang="en-US" sz="1400">
              <a:solidFill>
                <a:schemeClr val="dk1"/>
              </a:solidFill>
              <a:effectLst/>
              <a:latin typeface="Arial" panose="020B0604020202020204" pitchFamily="34" charset="0"/>
              <a:ea typeface="+mn-ea"/>
              <a:cs typeface="Arial" panose="020B0604020202020204" pitchFamily="34" charset="0"/>
            </a:rPr>
            <a:t>	  WIP Inventory: Creaming Department...........3,270</a:t>
          </a:r>
        </a:p>
        <a:p>
          <a:r>
            <a:rPr lang="en-US" sz="1400">
              <a:solidFill>
                <a:schemeClr val="dk1"/>
              </a:solidFill>
              <a:effectLst/>
              <a:latin typeface="Arial" panose="020B0604020202020204" pitchFamily="34" charset="0"/>
              <a:ea typeface="+mn-ea"/>
              <a:cs typeface="Arial" panose="020B0604020202020204" pitchFamily="34" charset="0"/>
            </a:rPr>
            <a:t>	   Finished Goods Inventory……………..…......6,480</a:t>
          </a:r>
        </a:p>
        <a:p>
          <a:r>
            <a:rPr lang="en-US" sz="1400">
              <a:solidFill>
                <a:schemeClr val="dk1"/>
              </a:solidFill>
              <a:effectLst/>
              <a:latin typeface="Arial" panose="020B0604020202020204" pitchFamily="34" charset="0"/>
              <a:ea typeface="+mn-ea"/>
              <a:cs typeface="Arial" panose="020B0604020202020204" pitchFamily="34" charset="0"/>
            </a:rPr>
            <a:t>		WIP Inventory: Cleaning Department..............9,750</a:t>
          </a:r>
        </a:p>
        <a:p>
          <a:r>
            <a:rPr lang="en-US" sz="1400">
              <a:solidFill>
                <a:schemeClr val="dk1"/>
              </a:solidFill>
              <a:effectLst/>
              <a:latin typeface="Arial" panose="020B0604020202020204" pitchFamily="34" charset="0"/>
              <a:ea typeface="+mn-ea"/>
              <a:cs typeface="Arial" panose="020B0604020202020204" pitchFamily="34" charset="0"/>
            </a:rPr>
            <a:t>		$2,450 - $300 + ($1 </a:t>
          </a:r>
          <a:r>
            <a:rPr lang="en-US" sz="1400">
              <a:solidFill>
                <a:schemeClr val="dk1"/>
              </a:solidFill>
              <a:effectLst/>
              <a:latin typeface="+mn-lt"/>
              <a:ea typeface="+mn-ea"/>
              <a:cs typeface="+mn-cs"/>
            </a:rPr>
            <a:t>×</a:t>
          </a:r>
          <a:r>
            <a:rPr lang="en-US" sz="1400">
              <a:solidFill>
                <a:schemeClr val="dk1"/>
              </a:solidFill>
              <a:effectLst/>
              <a:latin typeface="Arial" panose="020B0604020202020204" pitchFamily="34" charset="0"/>
              <a:ea typeface="+mn-ea"/>
              <a:cs typeface="Arial" panose="020B0604020202020204" pitchFamily="34" charset="0"/>
            </a:rPr>
            <a:t> 700) + ($0.60 </a:t>
          </a:r>
          <a:r>
            <a:rPr lang="en-US" sz="1400">
              <a:solidFill>
                <a:schemeClr val="dk1"/>
              </a:solidFill>
              <a:effectLst/>
              <a:latin typeface="+mn-lt"/>
              <a:ea typeface="+mn-ea"/>
              <a:cs typeface="+mn-cs"/>
            </a:rPr>
            <a:t>×</a:t>
          </a:r>
          <a:r>
            <a:rPr lang="en-US" sz="1400">
              <a:solidFill>
                <a:schemeClr val="dk1"/>
              </a:solidFill>
              <a:effectLst/>
              <a:latin typeface="Arial" panose="020B0604020202020204" pitchFamily="34" charset="0"/>
              <a:ea typeface="+mn-ea"/>
              <a:cs typeface="Arial" panose="020B0604020202020204" pitchFamily="34" charset="0"/>
            </a:rPr>
            <a:t> 700) = $3,270</a:t>
          </a:r>
        </a:p>
        <a:p>
          <a:r>
            <a:rPr lang="en-US" sz="1400">
              <a:solidFill>
                <a:schemeClr val="dk1"/>
              </a:solidFill>
              <a:effectLst/>
              <a:latin typeface="Arial" panose="020B0604020202020204" pitchFamily="34" charset="0"/>
              <a:ea typeface="+mn-ea"/>
              <a:cs typeface="Arial" panose="020B0604020202020204" pitchFamily="34" charset="0"/>
            </a:rPr>
            <a:t>		$5,200 + ($1 </a:t>
          </a:r>
          <a:r>
            <a:rPr lang="en-US" sz="1400">
              <a:solidFill>
                <a:schemeClr val="dk1"/>
              </a:solidFill>
              <a:effectLst/>
              <a:latin typeface="+mn-lt"/>
              <a:ea typeface="+mn-ea"/>
              <a:cs typeface="+mn-cs"/>
            </a:rPr>
            <a:t>×</a:t>
          </a:r>
          <a:r>
            <a:rPr lang="en-US" sz="1400">
              <a:solidFill>
                <a:schemeClr val="dk1"/>
              </a:solidFill>
              <a:effectLst/>
              <a:latin typeface="Arial" panose="020B0604020202020204" pitchFamily="34" charset="0"/>
              <a:ea typeface="+mn-ea"/>
              <a:cs typeface="Arial" panose="020B0604020202020204" pitchFamily="34" charset="0"/>
            </a:rPr>
            <a:t> 800) + ($0.60 </a:t>
          </a:r>
          <a:r>
            <a:rPr lang="en-US" sz="1400">
              <a:solidFill>
                <a:schemeClr val="dk1"/>
              </a:solidFill>
              <a:effectLst/>
              <a:latin typeface="+mn-lt"/>
              <a:ea typeface="+mn-ea"/>
              <a:cs typeface="+mn-cs"/>
            </a:rPr>
            <a:t>×</a:t>
          </a:r>
          <a:r>
            <a:rPr lang="en-US" sz="1400">
              <a:solidFill>
                <a:schemeClr val="dk1"/>
              </a:solidFill>
              <a:effectLst/>
              <a:latin typeface="Arial" panose="020B0604020202020204" pitchFamily="34" charset="0"/>
              <a:ea typeface="+mn-ea"/>
              <a:cs typeface="Arial" panose="020B0604020202020204" pitchFamily="34" charset="0"/>
            </a:rPr>
            <a:t> 800) = $6,480</a:t>
          </a:r>
        </a:p>
        <a:p>
          <a:r>
            <a:rPr lang="en-US" sz="1400">
              <a:solidFill>
                <a:schemeClr val="dk1"/>
              </a:solidFill>
              <a:effectLst/>
              <a:latin typeface="Arial" panose="020B0604020202020204" pitchFamily="34" charset="0"/>
              <a:ea typeface="+mn-ea"/>
              <a:cs typeface="Arial" panose="020B0604020202020204" pitchFamily="34" charset="0"/>
            </a:rPr>
            <a:t>		$8,850 + $900 = $9,750</a:t>
          </a:r>
        </a:p>
        <a:p>
          <a:r>
            <a:rPr lang="en-US" sz="1400">
              <a:solidFill>
                <a:schemeClr val="dk1"/>
              </a:solidFill>
              <a:effectLst/>
              <a:latin typeface="Arial" panose="020B0604020202020204" pitchFamily="34" charset="0"/>
              <a:ea typeface="+mn-ea"/>
              <a:cs typeface="Arial" panose="020B0604020202020204" pitchFamily="34" charset="0"/>
            </a:rPr>
            <a:t> </a:t>
          </a:r>
        </a:p>
        <a:p>
          <a:pPr lvl="0"/>
          <a:r>
            <a:rPr lang="en-US" sz="1400">
              <a:solidFill>
                <a:schemeClr val="dk1"/>
              </a:solidFill>
              <a:effectLst/>
              <a:latin typeface="Arial" panose="020B0604020202020204" pitchFamily="34" charset="0"/>
              <a:ea typeface="+mn-ea"/>
              <a:cs typeface="Arial" panose="020B0604020202020204" pitchFamily="34" charset="0"/>
            </a:rPr>
            <a:t>f.  To transfer cream costs and conversion cost to the Creaming Department:</a:t>
          </a:r>
        </a:p>
        <a:p>
          <a:r>
            <a:rPr lang="en-US" sz="1400">
              <a:solidFill>
                <a:schemeClr val="dk1"/>
              </a:solidFill>
              <a:effectLst/>
              <a:latin typeface="Arial" panose="020B0604020202020204" pitchFamily="34" charset="0"/>
              <a:ea typeface="+mn-ea"/>
              <a:cs typeface="Arial" panose="020B0604020202020204" pitchFamily="34" charset="0"/>
            </a:rPr>
            <a:t> </a:t>
          </a:r>
        </a:p>
        <a:p>
          <a:r>
            <a:rPr lang="en-US" sz="1400">
              <a:solidFill>
                <a:schemeClr val="dk1"/>
              </a:solidFill>
              <a:effectLst/>
              <a:latin typeface="Arial" panose="020B0604020202020204" pitchFamily="34" charset="0"/>
              <a:ea typeface="+mn-ea"/>
              <a:cs typeface="Arial" panose="020B0604020202020204" pitchFamily="34" charset="0"/>
            </a:rPr>
            <a:t>	   WIP Inventory: Creaming Department….............510</a:t>
          </a:r>
        </a:p>
        <a:p>
          <a:r>
            <a:rPr lang="en-US" sz="1400">
              <a:solidFill>
                <a:schemeClr val="dk1"/>
              </a:solidFill>
              <a:effectLst/>
              <a:latin typeface="Arial" panose="020B0604020202020204" pitchFamily="34" charset="0"/>
              <a:ea typeface="+mn-ea"/>
              <a:cs typeface="Arial" panose="020B0604020202020204" pitchFamily="34" charset="0"/>
            </a:rPr>
            <a:t>		Direct Materials Inventory.……….……………...300</a:t>
          </a:r>
        </a:p>
        <a:p>
          <a:r>
            <a:rPr lang="en-US" sz="1400">
              <a:solidFill>
                <a:schemeClr val="dk1"/>
              </a:solidFill>
              <a:effectLst/>
              <a:latin typeface="Arial" panose="020B0604020202020204" pitchFamily="34" charset="0"/>
              <a:ea typeface="+mn-ea"/>
              <a:cs typeface="Arial" panose="020B0604020202020204" pitchFamily="34" charset="0"/>
            </a:rPr>
            <a:t>		Conversion Costs Applied ……………..............210</a:t>
          </a:r>
        </a:p>
        <a:p>
          <a:r>
            <a:rPr lang="en-US" sz="1400">
              <a:solidFill>
                <a:schemeClr val="dk1"/>
              </a:solidFill>
              <a:effectLst/>
              <a:latin typeface="Arial" panose="020B0604020202020204" pitchFamily="34" charset="0"/>
              <a:ea typeface="+mn-ea"/>
              <a:cs typeface="Arial" panose="020B0604020202020204" pitchFamily="34" charset="0"/>
            </a:rPr>
            <a:t>		$.30/lb x 700 lbs = $210</a:t>
          </a:r>
        </a:p>
        <a:p>
          <a:r>
            <a:rPr lang="en-US" sz="1400">
              <a:solidFill>
                <a:schemeClr val="dk1"/>
              </a:solidFill>
              <a:effectLst/>
              <a:latin typeface="Arial" panose="020B0604020202020204" pitchFamily="34" charset="0"/>
              <a:ea typeface="+mn-ea"/>
              <a:cs typeface="Arial" panose="020B0604020202020204" pitchFamily="34" charset="0"/>
            </a:rPr>
            <a:t> </a:t>
          </a:r>
        </a:p>
        <a:p>
          <a:r>
            <a:rPr lang="en-US" sz="1400">
              <a:solidFill>
                <a:schemeClr val="dk1"/>
              </a:solidFill>
              <a:effectLst/>
              <a:latin typeface="Arial" panose="020B0604020202020204" pitchFamily="34" charset="0"/>
              <a:ea typeface="+mn-ea"/>
              <a:cs typeface="Arial" panose="020B0604020202020204" pitchFamily="34" charset="0"/>
            </a:rPr>
            <a:t>g.  To transfer the Creamed Corn to Finished Goods:</a:t>
          </a:r>
        </a:p>
        <a:p>
          <a:r>
            <a:rPr lang="en-US" sz="1400">
              <a:solidFill>
                <a:schemeClr val="dk1"/>
              </a:solidFill>
              <a:effectLst/>
              <a:latin typeface="Arial" panose="020B0604020202020204" pitchFamily="34" charset="0"/>
              <a:ea typeface="+mn-ea"/>
              <a:cs typeface="Arial" panose="020B0604020202020204" pitchFamily="34" charset="0"/>
            </a:rPr>
            <a:t> </a:t>
          </a:r>
        </a:p>
        <a:p>
          <a:r>
            <a:rPr lang="en-US" sz="1400">
              <a:solidFill>
                <a:schemeClr val="dk1"/>
              </a:solidFill>
              <a:effectLst/>
              <a:latin typeface="Arial" panose="020B0604020202020204" pitchFamily="34" charset="0"/>
              <a:ea typeface="+mn-ea"/>
              <a:cs typeface="Arial" panose="020B0604020202020204" pitchFamily="34" charset="0"/>
            </a:rPr>
            <a:t>	   Finished Goods Inventory…………………........3,780</a:t>
          </a:r>
        </a:p>
        <a:p>
          <a:r>
            <a:rPr lang="en-US" sz="1400">
              <a:solidFill>
                <a:schemeClr val="dk1"/>
              </a:solidFill>
              <a:effectLst/>
              <a:latin typeface="Arial" panose="020B0604020202020204" pitchFamily="34" charset="0"/>
              <a:ea typeface="+mn-ea"/>
              <a:cs typeface="Arial" panose="020B0604020202020204" pitchFamily="34" charset="0"/>
            </a:rPr>
            <a:t>		WIP Inventory: Creaming Department……...3,780</a:t>
          </a:r>
        </a:p>
        <a:p>
          <a:r>
            <a:rPr lang="en-US" sz="1400">
              <a:solidFill>
                <a:schemeClr val="dk1"/>
              </a:solidFill>
              <a:effectLst/>
              <a:latin typeface="Arial" panose="020B0604020202020204" pitchFamily="34" charset="0"/>
              <a:ea typeface="+mn-ea"/>
              <a:cs typeface="Arial" panose="020B0604020202020204" pitchFamily="34" charset="0"/>
            </a:rPr>
            <a:t>		$3,270 + $510 = $3,780</a:t>
          </a:r>
        </a:p>
        <a:p>
          <a:endParaRPr lang="en-US" sz="1400">
            <a:latin typeface="Arial" panose="020B0604020202020204" pitchFamily="34" charset="0"/>
            <a:cs typeface="Arial" panose="020B0604020202020204" pitchFamily="34"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200023</xdr:colOff>
      <xdr:row>1</xdr:row>
      <xdr:rowOff>142874</xdr:rowOff>
    </xdr:from>
    <xdr:to>
      <xdr:col>15</xdr:col>
      <xdr:colOff>85724</xdr:colOff>
      <xdr:row>38</xdr:row>
      <xdr:rowOff>57150</xdr:rowOff>
    </xdr:to>
    <xdr:sp macro="" textlink="">
      <xdr:nvSpPr>
        <xdr:cNvPr id="5" name="TextBox 4">
          <a:extLst>
            <a:ext uri="{FF2B5EF4-FFF2-40B4-BE49-F238E27FC236}">
              <a16:creationId xmlns:a16="http://schemas.microsoft.com/office/drawing/2014/main" id="{00000000-0008-0000-1B00-000005000000}"/>
            </a:ext>
          </a:extLst>
        </xdr:cNvPr>
        <xdr:cNvSpPr txBox="1"/>
      </xdr:nvSpPr>
      <xdr:spPr>
        <a:xfrm>
          <a:off x="200023" y="409574"/>
          <a:ext cx="8972551" cy="5905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solidFill>
                <a:schemeClr val="dk1"/>
              </a:solidFill>
              <a:effectLst/>
              <a:latin typeface="Arial" panose="020B0604020202020204" pitchFamily="34" charset="0"/>
              <a:ea typeface="+mn-ea"/>
              <a:cs typeface="Arial" panose="020B0604020202020204" pitchFamily="34" charset="0"/>
            </a:rPr>
            <a:t>Richport Company manufactures products that often require specification changes or modifications to meet customer needs. Consequently, Richport employs a job costing system for its operations.</a:t>
          </a:r>
        </a:p>
        <a:p>
          <a:endParaRPr lang="en-US" sz="1600">
            <a:solidFill>
              <a:schemeClr val="dk1"/>
            </a:solidFill>
            <a:effectLst/>
            <a:latin typeface="Arial" panose="020B0604020202020204" pitchFamily="34" charset="0"/>
            <a:ea typeface="+mn-ea"/>
            <a:cs typeface="Arial" panose="020B0604020202020204" pitchFamily="34" charset="0"/>
          </a:endParaRPr>
        </a:p>
        <a:p>
          <a:r>
            <a:rPr lang="en-US" sz="1600">
              <a:solidFill>
                <a:schemeClr val="dk1"/>
              </a:solidFill>
              <a:effectLst/>
              <a:latin typeface="Arial" panose="020B0604020202020204" pitchFamily="34" charset="0"/>
              <a:ea typeface="+mn-ea"/>
              <a:cs typeface="Arial" panose="020B0604020202020204" pitchFamily="34" charset="0"/>
            </a:rPr>
            <a:t>Although the specification changes and modifications are commonplace, Richport has been able to establish a normal spoilage rate of 2.5% of good units produced (before spoilage). The company recognizes normal spoilage during the budgeting process and classifies it as a component of factory overhead. Thus, the predetermined overhead rate used to apply factory overhead costs to jobs includes an allowance for net spoilage cost for normal spoilage. If spoilage on a job exceeds the normal rate, it is considered abnormal and then must be analyzed.  Then, the cause of the spoilage must be submitted to management. </a:t>
          </a:r>
        </a:p>
        <a:p>
          <a:endParaRPr lang="en-US" sz="1600">
            <a:solidFill>
              <a:schemeClr val="dk1"/>
            </a:solidFill>
            <a:effectLst/>
            <a:latin typeface="Arial" panose="020B0604020202020204" pitchFamily="34" charset="0"/>
            <a:ea typeface="+mn-ea"/>
            <a:cs typeface="Arial" panose="020B0604020202020204" pitchFamily="34" charset="0"/>
          </a:endParaRPr>
        </a:p>
        <a:p>
          <a:r>
            <a:rPr lang="en-US" sz="1600">
              <a:solidFill>
                <a:schemeClr val="dk1"/>
              </a:solidFill>
              <a:effectLst/>
              <a:latin typeface="Arial" panose="020B0604020202020204" pitchFamily="34" charset="0"/>
              <a:ea typeface="+mn-ea"/>
              <a:cs typeface="Arial" panose="020B0604020202020204" pitchFamily="34" charset="0"/>
            </a:rPr>
            <a:t>Randa Duncan, one of Richport’s inspection managers, has been reviewing the output of Job N1192-122 that was recently completed. A total of 122,000 units had been started for the job, and 5,000 units were rejected at final inspection, meaning that the job yielded 117,000 good units.</a:t>
          </a:r>
        </a:p>
        <a:p>
          <a:endParaRPr lang="en-US" sz="1600">
            <a:solidFill>
              <a:schemeClr val="dk1"/>
            </a:solidFill>
            <a:effectLst/>
            <a:latin typeface="Arial" panose="020B0604020202020204" pitchFamily="34" charset="0"/>
            <a:ea typeface="+mn-ea"/>
            <a:cs typeface="Arial" panose="020B0604020202020204" pitchFamily="34" charset="0"/>
          </a:endParaRPr>
        </a:p>
        <a:p>
          <a:r>
            <a:rPr lang="en-US" sz="1600">
              <a:solidFill>
                <a:schemeClr val="dk1"/>
              </a:solidFill>
              <a:effectLst/>
              <a:latin typeface="Arial" panose="020B0604020202020204" pitchFamily="34" charset="0"/>
              <a:ea typeface="+mn-ea"/>
              <a:cs typeface="Arial" panose="020B0604020202020204" pitchFamily="34" charset="0"/>
            </a:rPr>
            <a:t>Randa noted that 900 of the first units produced were rejected due to a very unusual design defect that was corrected immediately; no more units were rejected for this reason. </a:t>
          </a:r>
        </a:p>
        <a:p>
          <a:endParaRPr lang="en-US" sz="1600">
            <a:solidFill>
              <a:schemeClr val="dk1"/>
            </a:solidFill>
            <a:effectLst/>
            <a:latin typeface="Arial" panose="020B0604020202020204" pitchFamily="34" charset="0"/>
            <a:ea typeface="+mn-ea"/>
            <a:cs typeface="Arial" panose="020B0604020202020204" pitchFamily="34" charset="0"/>
          </a:endParaRPr>
        </a:p>
        <a:p>
          <a:r>
            <a:rPr lang="en-US" sz="1600">
              <a:solidFill>
                <a:schemeClr val="dk1"/>
              </a:solidFill>
              <a:effectLst/>
              <a:latin typeface="Arial" panose="020B0604020202020204" pitchFamily="34" charset="0"/>
              <a:ea typeface="+mn-ea"/>
              <a:cs typeface="Arial" panose="020B0604020202020204" pitchFamily="34" charset="0"/>
            </a:rPr>
            <a:t>Randa was unable to identify a pattern for the remaining 4,100 rejected units. They can be sold at a salvage value of $7 per unit.</a:t>
          </a:r>
        </a:p>
        <a:p>
          <a:endParaRPr lang="en-US" sz="1600">
            <a:solidFill>
              <a:schemeClr val="dk1"/>
            </a:solidFill>
            <a:effectLst/>
            <a:latin typeface="Arial" panose="020B0604020202020204" pitchFamily="34" charset="0"/>
            <a:ea typeface="+mn-ea"/>
            <a:cs typeface="Arial" panose="020B0604020202020204" pitchFamily="34" charset="0"/>
          </a:endParaRPr>
        </a:p>
        <a:p>
          <a:r>
            <a:rPr lang="en-US" sz="1600">
              <a:solidFill>
                <a:schemeClr val="dk1"/>
              </a:solidFill>
              <a:effectLst/>
              <a:latin typeface="Arial" panose="020B0604020202020204" pitchFamily="34" charset="0"/>
              <a:ea typeface="+mn-ea"/>
              <a:cs typeface="Arial" panose="020B0604020202020204" pitchFamily="34" charset="0"/>
            </a:rPr>
            <a:t>The total costs accumulated for all 122,000 units of Job N1192-122 follow. Although the job is completed, all of these costs are still in the Work-in-Process Inventory account (i.e., the cost of the completed job has not been transferred to Finished Goods Inventory account).</a:t>
          </a:r>
          <a:br>
            <a:rPr lang="en-US" sz="1600">
              <a:solidFill>
                <a:schemeClr val="dk1"/>
              </a:solidFill>
              <a:effectLst/>
              <a:latin typeface="Arial" panose="020B0604020202020204" pitchFamily="34" charset="0"/>
              <a:ea typeface="+mn-ea"/>
              <a:cs typeface="Arial" panose="020B0604020202020204" pitchFamily="34" charset="0"/>
            </a:rPr>
          </a:br>
          <a:endParaRPr lang="en-US" sz="160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0</xdr:col>
      <xdr:colOff>314325</xdr:colOff>
      <xdr:row>56</xdr:row>
      <xdr:rowOff>171449</xdr:rowOff>
    </xdr:from>
    <xdr:to>
      <xdr:col>12</xdr:col>
      <xdr:colOff>495300</xdr:colOff>
      <xdr:row>121</xdr:row>
      <xdr:rowOff>66675</xdr:rowOff>
    </xdr:to>
    <xdr:sp macro="" textlink="">
      <xdr:nvSpPr>
        <xdr:cNvPr id="2" name="TextBox 1">
          <a:extLst>
            <a:ext uri="{FF2B5EF4-FFF2-40B4-BE49-F238E27FC236}">
              <a16:creationId xmlns:a16="http://schemas.microsoft.com/office/drawing/2014/main" id="{00000000-0008-0000-1B00-000002000000}"/>
            </a:ext>
          </a:extLst>
        </xdr:cNvPr>
        <xdr:cNvSpPr txBox="1"/>
      </xdr:nvSpPr>
      <xdr:spPr>
        <a:xfrm>
          <a:off x="314325" y="10420349"/>
          <a:ext cx="8058150" cy="10620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dk1"/>
              </a:solidFill>
              <a:effectLst/>
              <a:latin typeface="Arial" panose="020B0604020202020204" pitchFamily="34" charset="0"/>
              <a:ea typeface="+mn-ea"/>
              <a:cs typeface="Arial" panose="020B0604020202020204" pitchFamily="34" charset="0"/>
            </a:rPr>
            <a:t>1. Normal spoilage is the occurrence of unacceptable units arising under efficient operating conditions.  Normal spoilage is an inherent result of  the particular process or operation and is uncontrollable in the short run.  The costs associated with normal spoilage are typically viewed as part of the cost of the good units produced.</a:t>
          </a:r>
        </a:p>
        <a:p>
          <a:endParaRPr lang="en-US" sz="1400">
            <a:solidFill>
              <a:schemeClr val="dk1"/>
            </a:solidFill>
            <a:effectLst/>
            <a:latin typeface="Arial" panose="020B0604020202020204" pitchFamily="34" charset="0"/>
            <a:ea typeface="+mn-ea"/>
            <a:cs typeface="Arial" panose="020B0604020202020204" pitchFamily="34" charset="0"/>
          </a:endParaRPr>
        </a:p>
        <a:p>
          <a:r>
            <a:rPr lang="en-US" sz="1400">
              <a:solidFill>
                <a:schemeClr val="dk1"/>
              </a:solidFill>
              <a:effectLst/>
              <a:latin typeface="Arial" panose="020B0604020202020204" pitchFamily="34" charset="0"/>
              <a:ea typeface="+mn-ea"/>
              <a:cs typeface="Arial" panose="020B0604020202020204" pitchFamily="34" charset="0"/>
            </a:rPr>
            <a:t>Abnormal spoilage is spoilage that is not expected to arise under efficient operating conditions and is not an inherent part of the production process.  Accordingly, abnormal spoilage is usually considered controllable and is not included as a portion of the cost of good units produced but as an expense of the period.</a:t>
          </a:r>
        </a:p>
        <a:p>
          <a:r>
            <a:rPr lang="en-US" sz="1400">
              <a:solidFill>
                <a:schemeClr val="dk1"/>
              </a:solidFill>
              <a:effectLst/>
              <a:latin typeface="Arial" panose="020B0604020202020204" pitchFamily="34" charset="0"/>
              <a:ea typeface="+mn-ea"/>
              <a:cs typeface="Arial" panose="020B0604020202020204" pitchFamily="34" charset="0"/>
            </a:rPr>
            <a:t> </a:t>
          </a:r>
        </a:p>
        <a:p>
          <a:r>
            <a:rPr lang="en-US" sz="1400">
              <a:solidFill>
                <a:schemeClr val="dk1"/>
              </a:solidFill>
              <a:effectLst/>
              <a:latin typeface="Arial" panose="020B0604020202020204" pitchFamily="34" charset="0"/>
              <a:ea typeface="+mn-ea"/>
              <a:cs typeface="Arial" panose="020B0604020202020204" pitchFamily="34" charset="0"/>
            </a:rPr>
            <a:t>2.  a.  Spoiled units are unacceptable units of production that are either discarded or sold for disposal value.</a:t>
          </a:r>
        </a:p>
        <a:p>
          <a:r>
            <a:rPr lang="en-US" sz="1400">
              <a:solidFill>
                <a:schemeClr val="dk1"/>
              </a:solidFill>
              <a:effectLst/>
              <a:latin typeface="Arial" panose="020B0604020202020204" pitchFamily="34" charset="0"/>
              <a:ea typeface="+mn-ea"/>
              <a:cs typeface="Arial" panose="020B0604020202020204" pitchFamily="34" charset="0"/>
            </a:rPr>
            <a:t> b. Rework units are unacceptable units or production that are subsequently reconditioned into good units which can be sold as acceptable finished goods.</a:t>
          </a:r>
        </a:p>
        <a:p>
          <a:r>
            <a:rPr lang="en-US" sz="1400">
              <a:solidFill>
                <a:schemeClr val="dk1"/>
              </a:solidFill>
              <a:effectLst/>
              <a:latin typeface="Arial" panose="020B0604020202020204" pitchFamily="34" charset="0"/>
              <a:ea typeface="+mn-ea"/>
              <a:cs typeface="Arial" panose="020B0604020202020204" pitchFamily="34" charset="0"/>
            </a:rPr>
            <a:t> c. Scrap represents inputs that do not become part of the output and have minor economic value when compared to the sales value of the completed product.</a:t>
          </a:r>
        </a:p>
        <a:p>
          <a:r>
            <a:rPr lang="en-US" sz="1400">
              <a:solidFill>
                <a:schemeClr val="dk1"/>
              </a:solidFill>
              <a:effectLst/>
              <a:latin typeface="Arial" panose="020B0604020202020204" pitchFamily="34" charset="0"/>
              <a:ea typeface="+mn-ea"/>
              <a:cs typeface="Arial" panose="020B0604020202020204" pitchFamily="34" charset="0"/>
            </a:rPr>
            <a:t> </a:t>
          </a:r>
        </a:p>
        <a:p>
          <a:r>
            <a:rPr lang="en-US" sz="1400">
              <a:solidFill>
                <a:schemeClr val="dk1"/>
              </a:solidFill>
              <a:effectLst/>
              <a:latin typeface="Arial" panose="020B0604020202020204" pitchFamily="34" charset="0"/>
              <a:ea typeface="+mn-ea"/>
              <a:cs typeface="Arial" panose="020B0604020202020204" pitchFamily="34" charset="0"/>
            </a:rPr>
            <a:t>3.  a and b.  An analysis of the 5,000 units rejected by Richport Company for Job No. N1192-122 yields the following breakdown between normal and  abnormal spoilage.</a:t>
          </a:r>
        </a:p>
        <a:p>
          <a:endParaRPr lang="en-US" sz="1400" u="sng">
            <a:solidFill>
              <a:schemeClr val="dk1"/>
            </a:solidFill>
            <a:effectLst/>
            <a:latin typeface="Arial" panose="020B0604020202020204" pitchFamily="34" charset="0"/>
            <a:ea typeface="+mn-ea"/>
            <a:cs typeface="Arial" panose="020B0604020202020204" pitchFamily="34" charset="0"/>
          </a:endParaRPr>
        </a:p>
        <a:p>
          <a:r>
            <a:rPr lang="en-US" sz="1400" u="sng">
              <a:solidFill>
                <a:schemeClr val="dk1"/>
              </a:solidFill>
              <a:effectLst/>
              <a:latin typeface="Arial" panose="020B0604020202020204" pitchFamily="34" charset="0"/>
              <a:ea typeface="+mn-ea"/>
              <a:cs typeface="Arial" panose="020B0604020202020204" pitchFamily="34" charset="0"/>
            </a:rPr>
            <a:t>Units</a:t>
          </a:r>
          <a:endParaRPr lang="en-US" sz="1400">
            <a:solidFill>
              <a:schemeClr val="dk1"/>
            </a:solidFill>
            <a:effectLst/>
            <a:latin typeface="Arial" panose="020B0604020202020204" pitchFamily="34" charset="0"/>
            <a:ea typeface="+mn-ea"/>
            <a:cs typeface="Arial" panose="020B0604020202020204" pitchFamily="34" charset="0"/>
          </a:endParaRPr>
        </a:p>
        <a:p>
          <a:r>
            <a:rPr lang="en-US" sz="1400">
              <a:solidFill>
                <a:schemeClr val="dk1"/>
              </a:solidFill>
              <a:effectLst/>
              <a:latin typeface="Arial" panose="020B0604020202020204" pitchFamily="34" charset="0"/>
              <a:ea typeface="+mn-ea"/>
              <a:cs typeface="Arial" panose="020B0604020202020204" pitchFamily="34" charset="0"/>
            </a:rPr>
            <a:t>Normal spoilage (see below)*			     	3,000</a:t>
          </a:r>
        </a:p>
        <a:p>
          <a:r>
            <a:rPr lang="en-US" sz="1400">
              <a:solidFill>
                <a:schemeClr val="dk1"/>
              </a:solidFill>
              <a:effectLst/>
              <a:latin typeface="Arial" panose="020B0604020202020204" pitchFamily="34" charset="0"/>
              <a:ea typeface="+mn-ea"/>
              <a:cs typeface="Arial" panose="020B0604020202020204" pitchFamily="34" charset="0"/>
            </a:rPr>
            <a:t>Abnormal spoilage:</a:t>
          </a:r>
        </a:p>
        <a:p>
          <a:r>
            <a:rPr lang="en-US" sz="1400">
              <a:solidFill>
                <a:schemeClr val="dk1"/>
              </a:solidFill>
              <a:effectLst/>
              <a:latin typeface="Arial" panose="020B0604020202020204" pitchFamily="34" charset="0"/>
              <a:ea typeface="+mn-ea"/>
              <a:cs typeface="Arial" panose="020B0604020202020204" pitchFamily="34" charset="0"/>
            </a:rPr>
            <a:t>	Design defect  (given)			   900</a:t>
          </a:r>
        </a:p>
        <a:p>
          <a:r>
            <a:rPr lang="en-US" sz="1400">
              <a:solidFill>
                <a:schemeClr val="dk1"/>
              </a:solidFill>
              <a:effectLst/>
              <a:latin typeface="Arial" panose="020B0604020202020204" pitchFamily="34" charset="0"/>
              <a:ea typeface="+mn-ea"/>
              <a:cs typeface="Arial" panose="020B0604020202020204" pitchFamily="34" charset="0"/>
            </a:rPr>
            <a:t>	Other [5,000 – (3,000 + 900)]		</a:t>
          </a:r>
          <a:r>
            <a:rPr lang="en-US" sz="1400" u="sng">
              <a:solidFill>
                <a:schemeClr val="dk1"/>
              </a:solidFill>
              <a:effectLst/>
              <a:latin typeface="Arial" panose="020B0604020202020204" pitchFamily="34" charset="0"/>
              <a:ea typeface="+mn-ea"/>
              <a:cs typeface="Arial" panose="020B0604020202020204" pitchFamily="34" charset="0"/>
            </a:rPr>
            <a:t>1,100 	2,000</a:t>
          </a:r>
          <a:endParaRPr lang="en-US" sz="1400">
            <a:solidFill>
              <a:schemeClr val="dk1"/>
            </a:solidFill>
            <a:effectLst/>
            <a:latin typeface="Arial" panose="020B0604020202020204" pitchFamily="34" charset="0"/>
            <a:ea typeface="+mn-ea"/>
            <a:cs typeface="Arial" panose="020B0604020202020204" pitchFamily="34" charset="0"/>
          </a:endParaRPr>
        </a:p>
        <a:p>
          <a:r>
            <a:rPr lang="en-US" sz="1400">
              <a:solidFill>
                <a:schemeClr val="dk1"/>
              </a:solidFill>
              <a:effectLst/>
              <a:latin typeface="Arial" panose="020B0604020202020204" pitchFamily="34" charset="0"/>
              <a:ea typeface="+mn-ea"/>
              <a:cs typeface="Arial" panose="020B0604020202020204" pitchFamily="34" charset="0"/>
            </a:rPr>
            <a:t>Total units rejected					5,000</a:t>
          </a:r>
        </a:p>
        <a:p>
          <a:r>
            <a:rPr lang="en-US" sz="1400">
              <a:solidFill>
                <a:schemeClr val="dk1"/>
              </a:solidFill>
              <a:effectLst/>
              <a:latin typeface="Arial" panose="020B0604020202020204" pitchFamily="34" charset="0"/>
              <a:ea typeface="+mn-ea"/>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*Normal spoilage = .025 of units of total production (meaning production before any spoilage is identified)</a:t>
          </a:r>
        </a:p>
        <a:p>
          <a:r>
            <a:rPr lang="en-US" sz="1200">
              <a:solidFill>
                <a:schemeClr val="dk1"/>
              </a:solidFill>
              <a:effectLst/>
              <a:latin typeface="Arial" panose="020B0604020202020204" pitchFamily="34" charset="0"/>
              <a:ea typeface="+mn-ea"/>
              <a:cs typeface="Arial" panose="020B0604020202020204" pitchFamily="34" charset="0"/>
            </a:rPr>
            <a:t>To yield good Production of 117,000 units = 117,000 ÷ (1-.025)= 120,000 units;   if we produced 120,000 units, we would expect a normal spoilage of 2.5% for a net of 117,000 units; so Normal spoilage = 120,000 × .025 = 3,000 units, or    120,000 – 117,000 = 3,000</a:t>
          </a:r>
        </a:p>
        <a:p>
          <a:endParaRPr lang="en-US" sz="1400">
            <a:latin typeface="Arial" panose="020B0604020202020204" pitchFamily="34" charset="0"/>
            <a:cs typeface="Arial" panose="020B0604020202020204" pitchFamily="34" charset="0"/>
          </a:endParaRPr>
        </a:p>
        <a:p>
          <a:pPr marL="0" lvl="0" indent="0"/>
          <a:r>
            <a:rPr lang="en-US" sz="1400">
              <a:solidFill>
                <a:schemeClr val="dk1"/>
              </a:solidFill>
              <a:effectLst/>
              <a:latin typeface="Arial" panose="020B0604020202020204" pitchFamily="34" charset="0"/>
              <a:ea typeface="+mn-ea"/>
              <a:cs typeface="Arial" panose="020B0604020202020204" pitchFamily="34" charset="0"/>
            </a:rPr>
            <a:t>3.  c.  The journal entry required to properly account for Job No. N1192-122 is presented below and uses an average cost per unit of $57 ($6,954,000 ÷ 122,000).</a:t>
          </a:r>
        </a:p>
        <a:p>
          <a:r>
            <a:rPr lang="en-US" sz="1400" u="none">
              <a:solidFill>
                <a:schemeClr val="dk1"/>
              </a:solidFill>
              <a:effectLst/>
              <a:latin typeface="Arial" panose="020B0604020202020204" pitchFamily="34" charset="0"/>
              <a:ea typeface="+mn-ea"/>
              <a:cs typeface="Arial" panose="020B0604020202020204" pitchFamily="34" charset="0"/>
            </a:rPr>
            <a:t>					</a:t>
          </a:r>
          <a:r>
            <a:rPr lang="en-US" sz="1400" u="sng">
              <a:solidFill>
                <a:schemeClr val="dk1"/>
              </a:solidFill>
              <a:effectLst/>
              <a:latin typeface="Arial" panose="020B0604020202020204" pitchFamily="34" charset="0"/>
              <a:ea typeface="+mn-ea"/>
              <a:cs typeface="Arial" panose="020B0604020202020204" pitchFamily="34" charset="0"/>
            </a:rPr>
            <a:t> Debit</a:t>
          </a:r>
          <a:r>
            <a:rPr lang="en-US" sz="1400">
              <a:solidFill>
                <a:schemeClr val="dk1"/>
              </a:solidFill>
              <a:effectLst/>
              <a:latin typeface="Arial" panose="020B0604020202020204" pitchFamily="34" charset="0"/>
              <a:ea typeface="+mn-ea"/>
              <a:cs typeface="Arial" panose="020B0604020202020204" pitchFamily="34" charset="0"/>
            </a:rPr>
            <a:t>		</a:t>
          </a:r>
          <a:r>
            <a:rPr lang="en-US" sz="1400" u="sng">
              <a:solidFill>
                <a:schemeClr val="dk1"/>
              </a:solidFill>
              <a:effectLst/>
              <a:latin typeface="Arial" panose="020B0604020202020204" pitchFamily="34" charset="0"/>
              <a:ea typeface="+mn-ea"/>
              <a:cs typeface="Arial" panose="020B0604020202020204" pitchFamily="34" charset="0"/>
            </a:rPr>
            <a:t>Credit</a:t>
          </a:r>
          <a:endParaRPr lang="en-US" sz="1400">
            <a:solidFill>
              <a:schemeClr val="dk1"/>
            </a:solidFill>
            <a:effectLst/>
            <a:latin typeface="Arial" panose="020B0604020202020204" pitchFamily="34" charset="0"/>
            <a:ea typeface="+mn-ea"/>
            <a:cs typeface="Arial" panose="020B0604020202020204" pitchFamily="34" charset="0"/>
          </a:endParaRPr>
        </a:p>
        <a:p>
          <a:r>
            <a:rPr lang="en-US" sz="1400">
              <a:solidFill>
                <a:schemeClr val="dk1"/>
              </a:solidFill>
              <a:effectLst/>
              <a:latin typeface="Arial" panose="020B0604020202020204" pitchFamily="34" charset="0"/>
              <a:ea typeface="+mn-ea"/>
              <a:cs typeface="Arial" panose="020B0604020202020204" pitchFamily="34" charset="0"/>
            </a:rPr>
            <a:t>	Spoiled Inventory (4,100 x  $7)		$ 28,700</a:t>
          </a:r>
        </a:p>
        <a:p>
          <a:r>
            <a:rPr lang="en-US" sz="1400">
              <a:solidFill>
                <a:schemeClr val="dk1"/>
              </a:solidFill>
              <a:effectLst/>
              <a:latin typeface="Arial" panose="020B0604020202020204" pitchFamily="34" charset="0"/>
              <a:ea typeface="+mn-ea"/>
              <a:cs typeface="Arial" panose="020B0604020202020204" pitchFamily="34" charset="0"/>
            </a:rPr>
            <a:t>	Loss from Abnormal Spoilage</a:t>
          </a:r>
          <a:r>
            <a:rPr lang="en-US" sz="1400" b="1">
              <a:solidFill>
                <a:schemeClr val="dk1"/>
              </a:solidFill>
              <a:effectLst/>
              <a:latin typeface="Arial" panose="020B0604020202020204" pitchFamily="34" charset="0"/>
              <a:ea typeface="+mn-ea"/>
              <a:cs typeface="Arial" panose="020B0604020202020204" pitchFamily="34" charset="0"/>
            </a:rPr>
            <a:t>(b)</a:t>
          </a:r>
          <a:r>
            <a:rPr lang="en-US" sz="1400">
              <a:solidFill>
                <a:schemeClr val="dk1"/>
              </a:solidFill>
              <a:effectLst/>
              <a:latin typeface="Arial" panose="020B0604020202020204" pitchFamily="34" charset="0"/>
              <a:ea typeface="+mn-ea"/>
              <a:cs typeface="Arial" panose="020B0604020202020204" pitchFamily="34" charset="0"/>
            </a:rPr>
            <a:t> 		 106,300</a:t>
          </a:r>
        </a:p>
        <a:p>
          <a:r>
            <a:rPr lang="en-US" sz="1400">
              <a:solidFill>
                <a:schemeClr val="dk1"/>
              </a:solidFill>
              <a:effectLst/>
              <a:latin typeface="Arial" panose="020B0604020202020204" pitchFamily="34" charset="0"/>
              <a:ea typeface="+mn-ea"/>
              <a:cs typeface="Arial" panose="020B0604020202020204" pitchFamily="34" charset="0"/>
            </a:rPr>
            <a:t>		WIP Inventory </a:t>
          </a:r>
          <a:r>
            <a:rPr lang="en-US" sz="1400" b="1">
              <a:solidFill>
                <a:schemeClr val="dk1"/>
              </a:solidFill>
              <a:effectLst/>
              <a:latin typeface="Arial" panose="020B0604020202020204" pitchFamily="34" charset="0"/>
              <a:ea typeface="+mn-ea"/>
              <a:cs typeface="Arial" panose="020B0604020202020204" pitchFamily="34" charset="0"/>
            </a:rPr>
            <a:t>(a)</a:t>
          </a:r>
          <a:r>
            <a:rPr lang="en-US" sz="1400">
              <a:solidFill>
                <a:schemeClr val="dk1"/>
              </a:solidFill>
              <a:effectLst/>
              <a:latin typeface="Arial" panose="020B0604020202020204" pitchFamily="34" charset="0"/>
              <a:ea typeface="+mn-ea"/>
              <a:cs typeface="Arial" panose="020B0604020202020204" pitchFamily="34" charset="0"/>
            </a:rPr>
            <a:t>			 	$135,000</a:t>
          </a:r>
        </a:p>
        <a:p>
          <a:r>
            <a:rPr lang="en-US" sz="1400">
              <a:solidFill>
                <a:schemeClr val="dk1"/>
              </a:solidFill>
              <a:effectLst/>
              <a:latin typeface="Arial" panose="020B0604020202020204" pitchFamily="34" charset="0"/>
              <a:ea typeface="+mn-ea"/>
              <a:cs typeface="Arial" panose="020B0604020202020204" pitchFamily="34" charset="0"/>
            </a:rPr>
            <a:t>		</a:t>
          </a:r>
        </a:p>
        <a:p>
          <a:r>
            <a:rPr lang="en-US" sz="1400">
              <a:solidFill>
                <a:schemeClr val="dk1"/>
              </a:solidFill>
              <a:effectLst/>
              <a:latin typeface="Arial" panose="020B0604020202020204" pitchFamily="34" charset="0"/>
              <a:ea typeface="+mn-ea"/>
              <a:cs typeface="Arial" panose="020B0604020202020204" pitchFamily="34" charset="0"/>
            </a:rPr>
            <a:t> This could have been presented as two entries</a:t>
          </a:r>
        </a:p>
        <a:p>
          <a:r>
            <a:rPr lang="en-US" sz="1100">
              <a:solidFill>
                <a:schemeClr val="dk1"/>
              </a:solidFill>
              <a:effectLst/>
              <a:latin typeface="+mn-lt"/>
              <a:ea typeface="+mn-ea"/>
              <a:cs typeface="+mn-cs"/>
            </a:rPr>
            <a:t>	</a:t>
          </a:r>
          <a:r>
            <a:rPr lang="en-US" sz="1400">
              <a:solidFill>
                <a:schemeClr val="dk1"/>
              </a:solidFill>
              <a:effectLst/>
              <a:latin typeface="+mn-lt"/>
              <a:ea typeface="+mn-ea"/>
              <a:cs typeface="+mn-cs"/>
            </a:rPr>
            <a:t>				</a:t>
          </a:r>
          <a:r>
            <a:rPr lang="en-US" sz="1400" u="sng">
              <a:solidFill>
                <a:schemeClr val="dk1"/>
              </a:solidFill>
              <a:effectLst/>
              <a:latin typeface="+mn-lt"/>
              <a:ea typeface="+mn-ea"/>
              <a:cs typeface="+mn-cs"/>
            </a:rPr>
            <a:t> Debit</a:t>
          </a:r>
          <a:r>
            <a:rPr lang="en-US" sz="1400">
              <a:solidFill>
                <a:schemeClr val="dk1"/>
              </a:solidFill>
              <a:effectLst/>
              <a:latin typeface="+mn-lt"/>
              <a:ea typeface="+mn-ea"/>
              <a:cs typeface="+mn-cs"/>
            </a:rPr>
            <a:t>		</a:t>
          </a:r>
          <a:r>
            <a:rPr lang="en-US" sz="1400" u="sng">
              <a:solidFill>
                <a:schemeClr val="dk1"/>
              </a:solidFill>
              <a:effectLst/>
              <a:latin typeface="+mn-lt"/>
              <a:ea typeface="+mn-ea"/>
              <a:cs typeface="+mn-cs"/>
            </a:rPr>
            <a:t>Credit</a:t>
          </a:r>
          <a:endParaRPr lang="en-US" sz="1400">
            <a:effectLst/>
          </a:endParaRPr>
        </a:p>
        <a:p>
          <a:r>
            <a:rPr lang="en-US" sz="1400">
              <a:solidFill>
                <a:schemeClr val="dk1"/>
              </a:solidFill>
              <a:effectLst/>
              <a:latin typeface="+mn-lt"/>
              <a:ea typeface="+mn-ea"/>
              <a:cs typeface="+mn-cs"/>
            </a:rPr>
            <a:t>	Spoiled Inventory (4,100 x  $7)		$ 28,700</a:t>
          </a:r>
          <a:endParaRPr lang="en-US" sz="1400">
            <a:effectLst/>
          </a:endParaRPr>
        </a:p>
        <a:p>
          <a:r>
            <a:rPr lang="en-US" sz="1400">
              <a:solidFill>
                <a:schemeClr val="dk1"/>
              </a:solidFill>
              <a:effectLst/>
              <a:latin typeface="+mn-lt"/>
              <a:ea typeface="+mn-ea"/>
              <a:cs typeface="+mn-cs"/>
            </a:rPr>
            <a:t>	         WIP Inventory </a:t>
          </a:r>
          <a:r>
            <a:rPr lang="en-US" sz="1400" b="1">
              <a:solidFill>
                <a:schemeClr val="dk1"/>
              </a:solidFill>
              <a:effectLst/>
              <a:latin typeface="+mn-lt"/>
              <a:ea typeface="+mn-ea"/>
              <a:cs typeface="+mn-cs"/>
            </a:rPr>
            <a:t> </a:t>
          </a:r>
          <a:r>
            <a:rPr lang="en-US" sz="1400">
              <a:solidFill>
                <a:schemeClr val="dk1"/>
              </a:solidFill>
              <a:effectLst/>
              <a:latin typeface="+mn-lt"/>
              <a:ea typeface="+mn-ea"/>
              <a:cs typeface="+mn-cs"/>
            </a:rPr>
            <a:t>			 		$28,700</a:t>
          </a:r>
          <a:endParaRPr lang="en-US" sz="1400">
            <a:solidFill>
              <a:schemeClr val="dk1"/>
            </a:solidFill>
            <a:effectLst/>
            <a:latin typeface="Arial" panose="020B0604020202020204" pitchFamily="34" charset="0"/>
            <a:ea typeface="+mn-ea"/>
            <a:cs typeface="Arial" panose="020B0604020202020204" pitchFamily="34" charset="0"/>
          </a:endParaRPr>
        </a:p>
        <a:p>
          <a:endParaRPr lang="en-US" sz="1400">
            <a:solidFill>
              <a:schemeClr val="dk1"/>
            </a:solidFill>
            <a:effectLst/>
            <a:latin typeface="Arial" panose="020B0604020202020204" pitchFamily="34" charset="0"/>
            <a:ea typeface="+mn-ea"/>
            <a:cs typeface="Arial" panose="020B0604020202020204" pitchFamily="34" charset="0"/>
          </a:endParaRPr>
        </a:p>
        <a:p>
          <a:r>
            <a:rPr lang="en-US" sz="1400">
              <a:solidFill>
                <a:schemeClr val="dk1"/>
              </a:solidFill>
              <a:effectLst/>
              <a:latin typeface="+mn-lt"/>
              <a:ea typeface="+mn-ea"/>
              <a:cs typeface="+mn-cs"/>
            </a:rPr>
            <a:t>				</a:t>
          </a:r>
          <a:r>
            <a:rPr lang="en-US" sz="1400" i="0" u="none">
              <a:solidFill>
                <a:schemeClr val="dk1"/>
              </a:solidFill>
              <a:effectLst/>
              <a:latin typeface="+mn-lt"/>
              <a:ea typeface="+mn-ea"/>
              <a:cs typeface="+mn-cs"/>
            </a:rPr>
            <a:t> 	</a:t>
          </a:r>
          <a:r>
            <a:rPr lang="en-US" sz="1400" u="sng">
              <a:solidFill>
                <a:schemeClr val="dk1"/>
              </a:solidFill>
              <a:effectLst/>
              <a:latin typeface="+mn-lt"/>
              <a:ea typeface="+mn-ea"/>
              <a:cs typeface="+mn-cs"/>
            </a:rPr>
            <a:t>Debit</a:t>
          </a:r>
          <a:r>
            <a:rPr lang="en-US" sz="1400">
              <a:solidFill>
                <a:schemeClr val="dk1"/>
              </a:solidFill>
              <a:effectLst/>
              <a:latin typeface="+mn-lt"/>
              <a:ea typeface="+mn-ea"/>
              <a:cs typeface="+mn-cs"/>
            </a:rPr>
            <a:t>		</a:t>
          </a:r>
          <a:r>
            <a:rPr lang="en-US" sz="1400" u="sng">
              <a:solidFill>
                <a:schemeClr val="dk1"/>
              </a:solidFill>
              <a:effectLst/>
              <a:latin typeface="+mn-lt"/>
              <a:ea typeface="+mn-ea"/>
              <a:cs typeface="+mn-cs"/>
            </a:rPr>
            <a:t>Credit</a:t>
          </a:r>
          <a:endParaRPr lang="en-US" sz="1400">
            <a:effectLst/>
          </a:endParaRPr>
        </a:p>
        <a:p>
          <a:r>
            <a:rPr lang="en-US" sz="1400">
              <a:solidFill>
                <a:schemeClr val="dk1"/>
              </a:solidFill>
              <a:effectLst/>
              <a:latin typeface="+mn-lt"/>
              <a:ea typeface="+mn-ea"/>
              <a:cs typeface="+mn-cs"/>
            </a:rPr>
            <a:t>	Loss from Abnormal Spoilage</a:t>
          </a:r>
          <a:r>
            <a:rPr lang="en-US" sz="1400" b="1">
              <a:solidFill>
                <a:schemeClr val="dk1"/>
              </a:solidFill>
              <a:effectLst/>
              <a:latin typeface="+mn-lt"/>
              <a:ea typeface="+mn-ea"/>
              <a:cs typeface="+mn-cs"/>
            </a:rPr>
            <a:t>(b)</a:t>
          </a:r>
          <a:r>
            <a:rPr lang="en-US" sz="1400">
              <a:solidFill>
                <a:schemeClr val="dk1"/>
              </a:solidFill>
              <a:effectLst/>
              <a:latin typeface="+mn-lt"/>
              <a:ea typeface="+mn-ea"/>
              <a:cs typeface="+mn-cs"/>
            </a:rPr>
            <a:t> 		106,300</a:t>
          </a:r>
          <a:endParaRPr lang="en-US" sz="1400">
            <a:effectLst/>
          </a:endParaRPr>
        </a:p>
        <a:p>
          <a:r>
            <a:rPr lang="en-US" sz="1400">
              <a:solidFill>
                <a:schemeClr val="dk1"/>
              </a:solidFill>
              <a:effectLst/>
              <a:latin typeface="+mn-lt"/>
              <a:ea typeface="+mn-ea"/>
              <a:cs typeface="+mn-cs"/>
            </a:rPr>
            <a:t>		WIP Inventory  </a:t>
          </a:r>
          <a:r>
            <a:rPr lang="en-US" sz="1400" b="1">
              <a:solidFill>
                <a:schemeClr val="dk1"/>
              </a:solidFill>
              <a:effectLst/>
              <a:latin typeface="+mn-lt"/>
              <a:ea typeface="+mn-ea"/>
              <a:cs typeface="+mn-cs"/>
            </a:rPr>
            <a:t> </a:t>
          </a:r>
          <a:r>
            <a:rPr lang="en-US" sz="1400">
              <a:solidFill>
                <a:schemeClr val="dk1"/>
              </a:solidFill>
              <a:effectLst/>
              <a:latin typeface="+mn-lt"/>
              <a:ea typeface="+mn-ea"/>
              <a:cs typeface="+mn-cs"/>
            </a:rPr>
            <a:t>			 	$106,300</a:t>
          </a:r>
          <a:endParaRPr lang="en-US" sz="1400">
            <a:solidFill>
              <a:schemeClr val="dk1"/>
            </a:solidFill>
            <a:effectLst/>
            <a:latin typeface="Arial" panose="020B0604020202020204" pitchFamily="34" charset="0"/>
            <a:ea typeface="+mn-ea"/>
            <a:cs typeface="Arial" panose="020B0604020202020204" pitchFamily="34" charset="0"/>
          </a:endParaRPr>
        </a:p>
        <a:p>
          <a:endParaRPr lang="en-US" sz="1400">
            <a:solidFill>
              <a:schemeClr val="dk1"/>
            </a:solidFill>
            <a:effectLst/>
            <a:latin typeface="Arial" panose="020B0604020202020204" pitchFamily="34" charset="0"/>
            <a:ea typeface="+mn-ea"/>
            <a:cs typeface="Arial" panose="020B0604020202020204" pitchFamily="34" charset="0"/>
          </a:endParaRPr>
        </a:p>
        <a:p>
          <a:r>
            <a:rPr lang="en-US" sz="1400">
              <a:solidFill>
                <a:schemeClr val="dk1"/>
              </a:solidFill>
              <a:effectLst/>
              <a:latin typeface="Arial" panose="020B0604020202020204" pitchFamily="34" charset="0"/>
              <a:ea typeface="+mn-ea"/>
              <a:cs typeface="Arial" panose="020B0604020202020204" pitchFamily="34" charset="0"/>
            </a:rPr>
            <a:t>Supporting Calculations:</a:t>
          </a:r>
        </a:p>
        <a:p>
          <a:endParaRPr lang="en-US" sz="1400">
            <a:solidFill>
              <a:schemeClr val="dk1"/>
            </a:solidFill>
            <a:effectLst/>
            <a:latin typeface="Arial" panose="020B0604020202020204" pitchFamily="34" charset="0"/>
            <a:ea typeface="+mn-ea"/>
            <a:cs typeface="Arial" panose="020B0604020202020204" pitchFamily="34" charset="0"/>
          </a:endParaRPr>
        </a:p>
        <a:p>
          <a:r>
            <a:rPr lang="en-US" sz="1400">
              <a:solidFill>
                <a:schemeClr val="dk1"/>
              </a:solidFill>
              <a:effectLst/>
              <a:latin typeface="Arial" panose="020B0604020202020204" pitchFamily="34" charset="0"/>
              <a:ea typeface="+mn-ea"/>
              <a:cs typeface="Arial" panose="020B0604020202020204" pitchFamily="34" charset="0"/>
            </a:rPr>
            <a:t>a)  	   900 abnormal spoiled units @ $57		$  51,300</a:t>
          </a:r>
        </a:p>
        <a:p>
          <a:r>
            <a:rPr lang="en-US" sz="1400">
              <a:solidFill>
                <a:schemeClr val="dk1"/>
              </a:solidFill>
              <a:effectLst/>
              <a:latin typeface="Arial" panose="020B0604020202020204" pitchFamily="34" charset="0"/>
              <a:ea typeface="+mn-ea"/>
              <a:cs typeface="Arial" panose="020B0604020202020204" pitchFamily="34" charset="0"/>
            </a:rPr>
            <a:t>	1,100 other abnormal rejected units @ $57	    	    62,700</a:t>
          </a:r>
        </a:p>
        <a:p>
          <a:r>
            <a:rPr lang="en-US" sz="1400">
              <a:solidFill>
                <a:schemeClr val="dk1"/>
              </a:solidFill>
              <a:effectLst/>
              <a:latin typeface="Arial" panose="020B0604020202020204" pitchFamily="34" charset="0"/>
              <a:ea typeface="+mn-ea"/>
              <a:cs typeface="Arial" panose="020B0604020202020204" pitchFamily="34" charset="0"/>
            </a:rPr>
            <a:t>	3,000 normal spoiled units @ $7			</a:t>
          </a:r>
          <a:r>
            <a:rPr lang="en-US" sz="1400" u="sng">
              <a:solidFill>
                <a:schemeClr val="dk1"/>
              </a:solidFill>
              <a:effectLst/>
              <a:latin typeface="Arial" panose="020B0604020202020204" pitchFamily="34" charset="0"/>
              <a:ea typeface="+mn-ea"/>
              <a:cs typeface="Arial" panose="020B0604020202020204" pitchFamily="34" charset="0"/>
            </a:rPr>
            <a:t>    21,000</a:t>
          </a:r>
          <a:endParaRPr lang="en-US" sz="1400">
            <a:solidFill>
              <a:schemeClr val="dk1"/>
            </a:solidFill>
            <a:effectLst/>
            <a:latin typeface="Arial" panose="020B0604020202020204" pitchFamily="34" charset="0"/>
            <a:ea typeface="+mn-ea"/>
            <a:cs typeface="Arial" panose="020B0604020202020204" pitchFamily="34" charset="0"/>
          </a:endParaRPr>
        </a:p>
        <a:p>
          <a:r>
            <a:rPr lang="en-US" sz="1400">
              <a:solidFill>
                <a:schemeClr val="dk1"/>
              </a:solidFill>
              <a:effectLst/>
              <a:latin typeface="Arial" panose="020B0604020202020204" pitchFamily="34" charset="0"/>
              <a:ea typeface="+mn-ea"/>
              <a:cs typeface="Arial" panose="020B0604020202020204" pitchFamily="34" charset="0"/>
            </a:rPr>
            <a:t>						</a:t>
          </a:r>
          <a:r>
            <a:rPr lang="en-US" sz="1400" u="dbl">
              <a:solidFill>
                <a:schemeClr val="dk1"/>
              </a:solidFill>
              <a:effectLst/>
              <a:latin typeface="Arial" panose="020B0604020202020204" pitchFamily="34" charset="0"/>
              <a:ea typeface="+mn-ea"/>
              <a:cs typeface="Arial" panose="020B0604020202020204" pitchFamily="34" charset="0"/>
            </a:rPr>
            <a:t>$135,000</a:t>
          </a:r>
          <a:endParaRPr lang="en-US" sz="1400">
            <a:solidFill>
              <a:schemeClr val="dk1"/>
            </a:solidFill>
            <a:effectLst/>
            <a:latin typeface="Arial" panose="020B0604020202020204" pitchFamily="34" charset="0"/>
            <a:ea typeface="+mn-ea"/>
            <a:cs typeface="Arial" panose="020B0604020202020204" pitchFamily="34" charset="0"/>
          </a:endParaRPr>
        </a:p>
        <a:p>
          <a:r>
            <a:rPr lang="en-US" sz="1400">
              <a:solidFill>
                <a:schemeClr val="dk1"/>
              </a:solidFill>
              <a:effectLst/>
              <a:latin typeface="Arial" panose="020B0604020202020204" pitchFamily="34" charset="0"/>
              <a:ea typeface="+mn-ea"/>
              <a:cs typeface="Arial" panose="020B0604020202020204" pitchFamily="34" charset="0"/>
            </a:rPr>
            <a:t> </a:t>
          </a:r>
        </a:p>
        <a:p>
          <a:r>
            <a:rPr lang="en-US" sz="1400">
              <a:solidFill>
                <a:schemeClr val="dk1"/>
              </a:solidFill>
              <a:effectLst/>
              <a:latin typeface="Arial" panose="020B0604020202020204" pitchFamily="34" charset="0"/>
              <a:ea typeface="+mn-ea"/>
              <a:cs typeface="Arial" panose="020B0604020202020204" pitchFamily="34" charset="0"/>
            </a:rPr>
            <a:t>b) </a:t>
          </a:r>
        </a:p>
        <a:p>
          <a:r>
            <a:rPr lang="en-US" sz="1400">
              <a:solidFill>
                <a:schemeClr val="dk1"/>
              </a:solidFill>
              <a:effectLst/>
              <a:latin typeface="Arial" panose="020B0604020202020204" pitchFamily="34" charset="0"/>
              <a:ea typeface="+mn-ea"/>
              <a:cs typeface="Arial" panose="020B0604020202020204" pitchFamily="34" charset="0"/>
            </a:rPr>
            <a:t>		$135,000 - $28,700 = $106,300</a:t>
          </a:r>
        </a:p>
        <a:p>
          <a:endParaRPr lang="en-US" sz="1400">
            <a:latin typeface="Arial" panose="020B0604020202020204" pitchFamily="34" charset="0"/>
            <a:cs typeface="Arial" panose="020B0604020202020204" pitchFamily="34" charset="0"/>
          </a:endParaRPr>
        </a:p>
      </xdr:txBody>
    </xdr:sp>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kenan-flagler\fsdata\Documents%20and%20Settings\student\My%20Documents\Flaningan\Chapter%204%20Excel%20Solution.xls"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lochere" refreshedDate="37676.681503472224" createdVersion="1" refreshedVersion="1" recordCount="8" xr:uid="{00000000-000A-0000-FFFF-FFFF00000000}">
  <cacheSource type="worksheet">
    <worksheetSource ref="A4:F12" sheet="Problem 12-42" r:id="rId2"/>
  </cacheSource>
  <cacheFields count="6">
    <cacheField name="Department Number" numFmtId="0">
      <sharedItems containsSemiMixedTypes="0" containsString="0" containsNumber="1" containsInteger="1" minValue="1" maxValue="2" count="2">
        <n v="1"/>
        <n v="2"/>
      </sharedItems>
    </cacheField>
    <cacheField name="Job No." numFmtId="0">
      <sharedItems containsSemiMixedTypes="0" containsString="0" containsNumber="1" containsInteger="1" minValue="2906" maxValue="2908" count="3">
        <n v="2906"/>
        <n v="2908"/>
        <n v="2907"/>
      </sharedItems>
    </cacheField>
    <cacheField name="Matierals Quantity" numFmtId="0">
      <sharedItems containsBlank="1" containsMixedTypes="1" containsNumber="1" containsInteger="1" minValue="23" maxValue="4550" count="7">
        <n v="4550"/>
        <n v="4430"/>
        <s v=" "/>
        <m/>
        <n v="1000"/>
        <n v="110"/>
        <n v="23"/>
      </sharedItems>
    </cacheField>
    <cacheField name="Materials Price" numFmtId="0">
      <sharedItems containsBlank="1" containsMixedTypes="1" containsNumber="1" minValue="1.34" maxValue="48" count="7">
        <n v="1.34"/>
        <n v="1.35"/>
        <s v=" "/>
        <m/>
        <n v="9"/>
        <n v="22.18"/>
        <n v="48"/>
      </sharedItems>
    </cacheField>
    <cacheField name="Materials Cost" numFmtId="0">
      <sharedItems containsBlank="1" containsMixedTypes="1" containsNumber="1" minValue="1104" maxValue="9000" count="7">
        <n v="6097"/>
        <n v="5980.5"/>
        <s v=" "/>
        <n v="9000"/>
        <m/>
        <n v="2439.8000000000002"/>
        <n v="1104"/>
      </sharedItems>
    </cacheField>
    <cacheField name="Labor Hours" numFmtId="0">
      <sharedItems containsString="0" containsBlank="1" containsNumber="1" containsInteger="1" minValue="32" maxValue="1102" count="6">
        <m/>
        <n v="1102"/>
        <n v="810"/>
        <n v="151"/>
        <n v="136"/>
        <n v="32"/>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
  <r>
    <x v="0"/>
    <x v="0"/>
    <x v="0"/>
    <x v="0"/>
    <x v="0"/>
    <x v="0"/>
  </r>
  <r>
    <x v="0"/>
    <x v="0"/>
    <x v="1"/>
    <x v="1"/>
    <x v="1"/>
    <x v="0"/>
  </r>
  <r>
    <x v="0"/>
    <x v="0"/>
    <x v="2"/>
    <x v="2"/>
    <x v="2"/>
    <x v="1"/>
  </r>
  <r>
    <x v="0"/>
    <x v="0"/>
    <x v="3"/>
    <x v="3"/>
    <x v="2"/>
    <x v="2"/>
  </r>
  <r>
    <x v="0"/>
    <x v="1"/>
    <x v="4"/>
    <x v="4"/>
    <x v="3"/>
    <x v="0"/>
  </r>
  <r>
    <x v="0"/>
    <x v="1"/>
    <x v="3"/>
    <x v="3"/>
    <x v="4"/>
    <x v="3"/>
  </r>
  <r>
    <x v="1"/>
    <x v="2"/>
    <x v="5"/>
    <x v="5"/>
    <x v="5"/>
    <x v="4"/>
  </r>
  <r>
    <x v="1"/>
    <x v="1"/>
    <x v="6"/>
    <x v="6"/>
    <x v="6"/>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1600-000000000000}" name="PivotTable1" cacheId="0" dataOnRows="1" applyNumberFormats="0" applyBorderFormats="0" applyFontFormats="0" applyPatternFormats="0" applyAlignmentFormats="0" applyWidthHeightFormats="1" dataCaption="Data" updatedVersion="6" showItems="0" showMultipleLabel="0" showMemberPropertyTips="0" useAutoFormatting="1" itemPrintTitles="1" indent="0" compact="0" compactData="0" gridDropZones="1">
  <location ref="B26:G33" firstHeaderRow="1" firstDataRow="2" firstDataCol="2"/>
  <pivotFields count="6">
    <pivotField axis="axisRow" compact="0" outline="0" subtotalTop="0" showAll="0" includeNewItemsInFilter="1" sumSubtotal="1" countASubtotal="1">
      <items count="4">
        <item x="0"/>
        <item x="1"/>
        <item t="sum"/>
        <item t="countA"/>
      </items>
    </pivotField>
    <pivotField axis="axisCol" compact="0" outline="0" subtotalTop="0" showAll="0" includeNewItemsInFilter="1" sumSubtotal="1">
      <items count="4">
        <item x="0"/>
        <item x="2"/>
        <item x="1"/>
        <item t="sum"/>
      </items>
    </pivotField>
    <pivotField compact="0" outline="0" subtotalTop="0" showAll="0" includeNewItemsInFilter="1"/>
    <pivotField compact="0" outline="0" subtotalTop="0" showAll="0" includeNewItemsInFilter="1"/>
    <pivotField dataField="1" compact="0" outline="0" subtotalTop="0" showAll="0" includeNewItemsInFilter="1"/>
    <pivotField dataField="1" compact="0" outline="0" subtotalTop="0" showAll="0" includeNewItemsInFilter="1"/>
  </pivotFields>
  <rowFields count="2">
    <field x="0"/>
    <field x="-2"/>
  </rowFields>
  <rowItems count="6">
    <i>
      <x/>
      <x/>
    </i>
    <i r="1" i="1">
      <x v="1"/>
    </i>
    <i>
      <x v="1"/>
      <x/>
    </i>
    <i r="1" i="1">
      <x v="1"/>
    </i>
    <i t="grand">
      <x/>
    </i>
    <i t="grand" i="1">
      <x/>
    </i>
  </rowItems>
  <colFields count="1">
    <field x="1"/>
  </colFields>
  <colItems count="4">
    <i>
      <x/>
    </i>
    <i>
      <x v="1"/>
    </i>
    <i>
      <x v="2"/>
    </i>
    <i t="grand">
      <x/>
    </i>
  </colItems>
  <dataFields count="2">
    <dataField name="Sum of Materials Cost" fld="4" baseField="0" baseItem="0"/>
    <dataField name="Sum of Labor Hours" fld="5" baseField="0" baseItem="0"/>
  </dataFields>
  <formats count="25">
    <format dxfId="35">
      <pivotArea type="all" dataOnly="0" outline="0" fieldPosition="0"/>
    </format>
    <format dxfId="34">
      <pivotArea outline="0" fieldPosition="0">
        <references count="3">
          <reference field="4294967294" count="1" selected="0">
            <x v="0"/>
          </reference>
          <reference field="0" count="1" selected="0">
            <x v="0"/>
          </reference>
          <reference field="1" count="1" selected="0">
            <x v="0"/>
          </reference>
        </references>
      </pivotArea>
    </format>
    <format dxfId="33">
      <pivotArea outline="0" fieldPosition="0">
        <references count="3">
          <reference field="4294967294" count="1" selected="0">
            <x v="0"/>
          </reference>
          <reference field="0" count="1" selected="0">
            <x v="0"/>
          </reference>
          <reference field="1" count="1" selected="0">
            <x v="0"/>
          </reference>
        </references>
      </pivotArea>
    </format>
    <format dxfId="32">
      <pivotArea outline="0" fieldPosition="0">
        <references count="3">
          <reference field="4294967294" count="1" selected="0">
            <x v="0"/>
          </reference>
          <reference field="0" count="1" selected="0">
            <x v="0"/>
          </reference>
          <reference field="1" count="1" selected="0">
            <x v="2"/>
          </reference>
        </references>
      </pivotArea>
    </format>
    <format dxfId="31">
      <pivotArea outline="0" fieldPosition="0">
        <references count="3">
          <reference field="4294967294" count="1" selected="0">
            <x v="0"/>
          </reference>
          <reference field="0" count="1" selected="0">
            <x v="0"/>
          </reference>
          <reference field="1" count="1" selected="0">
            <x v="2"/>
          </reference>
        </references>
      </pivotArea>
    </format>
    <format dxfId="30">
      <pivotArea field="0" grandCol="1" outline="0" axis="axisRow" fieldPosition="0">
        <references count="2">
          <reference field="4294967294" count="1" selected="0">
            <x v="0"/>
          </reference>
          <reference field="0" count="1" selected="0">
            <x v="0"/>
          </reference>
        </references>
      </pivotArea>
    </format>
    <format dxfId="29">
      <pivotArea field="0" grandCol="1" outline="0" axis="axisRow" fieldPosition="0">
        <references count="2">
          <reference field="4294967294" count="1" selected="0">
            <x v="0"/>
          </reference>
          <reference field="0" count="1" selected="0">
            <x v="0"/>
          </reference>
        </references>
      </pivotArea>
    </format>
    <format dxfId="28">
      <pivotArea outline="0" fieldPosition="0">
        <references count="3">
          <reference field="4294967294" count="1" selected="0">
            <x v="0"/>
          </reference>
          <reference field="0" count="1" selected="0">
            <x v="1"/>
          </reference>
          <reference field="1" count="1" selected="0">
            <x v="1"/>
          </reference>
        </references>
      </pivotArea>
    </format>
    <format dxfId="27">
      <pivotArea outline="0" fieldPosition="0">
        <references count="3">
          <reference field="4294967294" count="1" selected="0">
            <x v="0"/>
          </reference>
          <reference field="0" count="1" selected="0">
            <x v="1"/>
          </reference>
          <reference field="1" count="1" selected="0">
            <x v="1"/>
          </reference>
        </references>
      </pivotArea>
    </format>
    <format dxfId="26">
      <pivotArea field="0" grandCol="1" outline="0" axis="axisRow" fieldPosition="0">
        <references count="2">
          <reference field="4294967294" count="1" selected="0">
            <x v="0"/>
          </reference>
          <reference field="0" count="1" selected="0">
            <x v="1"/>
          </reference>
        </references>
      </pivotArea>
    </format>
    <format dxfId="25">
      <pivotArea field="0" grandCol="1" outline="0" axis="axisRow" fieldPosition="0">
        <references count="2">
          <reference field="4294967294" count="1" selected="0">
            <x v="0"/>
          </reference>
          <reference field="0" count="1" selected="0">
            <x v="1"/>
          </reference>
        </references>
      </pivotArea>
    </format>
    <format dxfId="24">
      <pivotArea field="1" grandRow="1" outline="0" axis="axisCol" fieldPosition="0">
        <references count="2">
          <reference field="4294967294" count="1" selected="0">
            <x v="0"/>
          </reference>
          <reference field="1" count="1" selected="0">
            <x v="0"/>
          </reference>
        </references>
      </pivotArea>
    </format>
    <format dxfId="23">
      <pivotArea field="1" grandRow="1" outline="0" axis="axisCol" fieldPosition="0">
        <references count="2">
          <reference field="4294967294" count="1" selected="0">
            <x v="0"/>
          </reference>
          <reference field="1" count="1" selected="0">
            <x v="0"/>
          </reference>
        </references>
      </pivotArea>
    </format>
    <format dxfId="22">
      <pivotArea field="1" grandRow="1" outline="0" axis="axisCol" fieldPosition="0">
        <references count="2">
          <reference field="4294967294" count="1" selected="0">
            <x v="0"/>
          </reference>
          <reference field="1" count="1" selected="0">
            <x v="1"/>
          </reference>
        </references>
      </pivotArea>
    </format>
    <format dxfId="21">
      <pivotArea field="1" grandRow="1" outline="0" axis="axisCol" fieldPosition="0">
        <references count="2">
          <reference field="4294967294" count="1" selected="0">
            <x v="0"/>
          </reference>
          <reference field="1" count="1" selected="0">
            <x v="1"/>
          </reference>
        </references>
      </pivotArea>
    </format>
    <format dxfId="20">
      <pivotArea outline="0" fieldPosition="0">
        <references count="3">
          <reference field="4294967294" count="1" selected="0">
            <x v="0"/>
          </reference>
          <reference field="0" count="1" selected="0">
            <x v="1"/>
          </reference>
          <reference field="1" count="1" selected="0">
            <x v="2"/>
          </reference>
        </references>
      </pivotArea>
    </format>
    <format dxfId="19">
      <pivotArea outline="0" fieldPosition="0">
        <references count="3">
          <reference field="4294967294" count="1" selected="0">
            <x v="0"/>
          </reference>
          <reference field="0" count="1" selected="0">
            <x v="1"/>
          </reference>
          <reference field="1" count="1" selected="0">
            <x v="2"/>
          </reference>
        </references>
      </pivotArea>
    </format>
    <format dxfId="18">
      <pivotArea field="1" grandRow="1" outline="0" axis="axisCol" fieldPosition="0">
        <references count="2">
          <reference field="4294967294" count="1" selected="0">
            <x v="0"/>
          </reference>
          <reference field="1" count="1" selected="0">
            <x v="2"/>
          </reference>
        </references>
      </pivotArea>
    </format>
    <format dxfId="17">
      <pivotArea grandRow="1" grandCol="1" outline="0" fieldPosition="0">
        <references count="1">
          <reference field="4294967294" count="1" selected="0">
            <x v="0"/>
          </reference>
        </references>
      </pivotArea>
    </format>
    <format dxfId="16">
      <pivotArea grandRow="1" grandCol="1" outline="0" fieldPosition="0">
        <references count="1">
          <reference field="4294967294" count="1" selected="0">
            <x v="0"/>
          </reference>
        </references>
      </pivotArea>
    </format>
    <format dxfId="15">
      <pivotArea field="1" grandRow="1" outline="0" axis="axisCol" fieldPosition="0">
        <references count="2">
          <reference field="4294967294" count="1" selected="0">
            <x v="0"/>
          </reference>
          <reference field="1" count="1" selected="0">
            <x v="2"/>
          </reference>
        </references>
      </pivotArea>
    </format>
    <format dxfId="14">
      <pivotArea outline="0" fieldPosition="0">
        <references count="1">
          <reference field="0" count="0" selected="0"/>
        </references>
      </pivotArea>
    </format>
    <format dxfId="13">
      <pivotArea field="0" grandRow="1" outline="0" axis="axisRow" fieldPosition="0">
        <references count="1">
          <reference field="4294967294" count="1" selected="0">
            <x v="0"/>
          </reference>
        </references>
      </pivotArea>
    </format>
    <format dxfId="12">
      <pivotArea outline="0" fieldPosition="0">
        <references count="2">
          <reference field="4294967294" count="1" selected="0">
            <x v="1"/>
          </reference>
          <reference field="0" count="1" selected="0">
            <x v="0"/>
          </reference>
        </references>
      </pivotArea>
    </format>
    <format dxfId="11">
      <pivotArea field="0" grandRow="1" outline="0" axis="axisRow" fieldPosition="0">
        <references count="1">
          <reference field="4294967294" count="1" selected="0">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1700-000000000000}" name="PivotTable2" cacheId="0" dataOnRows="1" applyNumberFormats="0" applyBorderFormats="0" applyFontFormats="0" applyPatternFormats="0" applyAlignmentFormats="0" applyWidthHeightFormats="1" dataCaption="Data" updatedVersion="6" showItems="0" showMultipleLabel="0" showMemberPropertyTips="0" useAutoFormatting="1" itemPrintTitles="1" indent="0" compact="0" compactData="0" gridDropZones="1">
  <location ref="B24:G31" firstHeaderRow="1" firstDataRow="2" firstDataCol="2"/>
  <pivotFields count="6">
    <pivotField axis="axisRow" compact="0" outline="0" subtotalTop="0" showAll="0" includeNewItemsInFilter="1" sumSubtotal="1" countASubtotal="1">
      <items count="4">
        <item x="0"/>
        <item x="1"/>
        <item t="sum"/>
        <item t="countA"/>
      </items>
    </pivotField>
    <pivotField axis="axisCol" compact="0" outline="0" subtotalTop="0" showAll="0" includeNewItemsInFilter="1" sumSubtotal="1">
      <items count="4">
        <item x="0"/>
        <item x="2"/>
        <item x="1"/>
        <item t="sum"/>
      </items>
    </pivotField>
    <pivotField compact="0" outline="0" subtotalTop="0" showAll="0" includeNewItemsInFilter="1"/>
    <pivotField compact="0" outline="0" subtotalTop="0" showAll="0" includeNewItemsInFilter="1"/>
    <pivotField dataField="1" compact="0" outline="0" subtotalTop="0" showAll="0" includeNewItemsInFilter="1"/>
    <pivotField dataField="1" compact="0" outline="0" subtotalTop="0" showAll="0" includeNewItemsInFilter="1"/>
  </pivotFields>
  <rowFields count="2">
    <field x="0"/>
    <field x="-2"/>
  </rowFields>
  <rowItems count="6">
    <i>
      <x/>
      <x/>
    </i>
    <i r="1" i="1">
      <x v="1"/>
    </i>
    <i>
      <x v="1"/>
      <x/>
    </i>
    <i r="1" i="1">
      <x v="1"/>
    </i>
    <i t="grand">
      <x/>
    </i>
    <i t="grand" i="1">
      <x/>
    </i>
  </rowItems>
  <colFields count="1">
    <field x="1"/>
  </colFields>
  <colItems count="4">
    <i>
      <x/>
    </i>
    <i>
      <x v="1"/>
    </i>
    <i>
      <x v="2"/>
    </i>
    <i t="grand">
      <x/>
    </i>
  </colItems>
  <dataFields count="2">
    <dataField name="Sum of Materials Cost" fld="4" baseField="0" baseItem="0"/>
    <dataField name="Sum of Labor Hours" fld="5" baseField="0" baseItem="0"/>
  </dataFields>
  <formats count="11">
    <format dxfId="10">
      <pivotArea type="all" dataOnly="0" outline="0" fieldPosition="0"/>
    </format>
    <format dxfId="9">
      <pivotArea outline="0" fieldPosition="0">
        <references count="2">
          <reference field="4294967294" count="1" selected="0">
            <x v="0"/>
          </reference>
          <reference field="0" count="1" selected="0">
            <x v="0"/>
          </reference>
        </references>
      </pivotArea>
    </format>
    <format dxfId="8">
      <pivotArea outline="0" fieldPosition="0">
        <references count="2">
          <reference field="4294967294" count="1" selected="0">
            <x v="0"/>
          </reference>
          <reference field="0" count="1" selected="0">
            <x v="0"/>
          </reference>
        </references>
      </pivotArea>
    </format>
    <format dxfId="7">
      <pivotArea outline="0" fieldPosition="0">
        <references count="3">
          <reference field="4294967294" count="1" selected="0">
            <x v="0"/>
          </reference>
          <reference field="0" count="1" selected="0">
            <x v="1"/>
          </reference>
          <reference field="1" count="2" selected="0">
            <x v="1"/>
            <x v="2"/>
          </reference>
        </references>
      </pivotArea>
    </format>
    <format dxfId="6">
      <pivotArea field="0" grandCol="1" outline="0" axis="axisRow" fieldPosition="0">
        <references count="2">
          <reference field="4294967294" count="1" selected="0">
            <x v="0"/>
          </reference>
          <reference field="0" count="1" selected="0">
            <x v="1"/>
          </reference>
        </references>
      </pivotArea>
    </format>
    <format dxfId="5">
      <pivotArea outline="0" fieldPosition="0">
        <references count="3">
          <reference field="4294967294" count="1" selected="0">
            <x v="0"/>
          </reference>
          <reference field="0" count="1" selected="0">
            <x v="1"/>
          </reference>
          <reference field="1" count="2" selected="0">
            <x v="1"/>
            <x v="2"/>
          </reference>
        </references>
      </pivotArea>
    </format>
    <format dxfId="4">
      <pivotArea field="0" grandCol="1" outline="0" axis="axisRow" fieldPosition="0">
        <references count="2">
          <reference field="4294967294" count="1" selected="0">
            <x v="0"/>
          </reference>
          <reference field="0" count="1" selected="0">
            <x v="1"/>
          </reference>
        </references>
      </pivotArea>
    </format>
    <format dxfId="3">
      <pivotArea field="0" grandRow="1" outline="0" axis="axisRow" fieldPosition="0">
        <references count="1">
          <reference field="4294967294" count="1" selected="0">
            <x v="0"/>
          </reference>
        </references>
      </pivotArea>
    </format>
    <format dxfId="2">
      <pivotArea field="0" grandRow="1" outline="0" axis="axisRow" fieldPosition="0">
        <references count="1">
          <reference field="4294967294" count="1" selected="0">
            <x v="0"/>
          </reference>
        </references>
      </pivotArea>
    </format>
    <format dxfId="1">
      <pivotArea outline="0" fieldPosition="0">
        <references count="1">
          <reference field="0" count="0" selected="0"/>
        </references>
      </pivotArea>
    </format>
    <format dxfId="0">
      <pivotArea field="0" grandRow="1" outline="0" axis="axisRow" fieldPosition="0">
        <references count="1">
          <reference field="4294967294" count="1" selected="0">
            <x v="0"/>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paramount.com/" TargetMode="External"/><Relationship Id="rId7" Type="http://schemas.openxmlformats.org/officeDocument/2006/relationships/drawing" Target="../drawings/drawing1.xml"/><Relationship Id="rId2" Type="http://schemas.openxmlformats.org/officeDocument/2006/relationships/hyperlink" Target="http://www.fedex.com/" TargetMode="External"/><Relationship Id="rId1" Type="http://schemas.openxmlformats.org/officeDocument/2006/relationships/hyperlink" Target="http://www.newcenturysoftware.com/" TargetMode="External"/><Relationship Id="rId6" Type="http://schemas.openxmlformats.org/officeDocument/2006/relationships/printerSettings" Target="../printerSettings/printerSettings3.bin"/><Relationship Id="rId5" Type="http://schemas.openxmlformats.org/officeDocument/2006/relationships/hyperlink" Target="https://www.martinmarietta.com/Products/" TargetMode="External"/><Relationship Id="rId4" Type="http://schemas.openxmlformats.org/officeDocument/2006/relationships/hyperlink" Target="http://www.coca-cola.com/"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nestle.com/" TargetMode="External"/><Relationship Id="rId2" Type="http://schemas.openxmlformats.org/officeDocument/2006/relationships/hyperlink" Target="http://www.reichhold.com/" TargetMode="External"/><Relationship Id="rId1" Type="http://schemas.openxmlformats.org/officeDocument/2006/relationships/hyperlink" Target="http://www.zurich.com/" TargetMode="External"/><Relationship Id="rId6" Type="http://schemas.openxmlformats.org/officeDocument/2006/relationships/drawing" Target="../drawings/drawing2.xml"/><Relationship Id="rId5" Type="http://schemas.openxmlformats.org/officeDocument/2006/relationships/printerSettings" Target="../printerSettings/printerSettings4.bin"/><Relationship Id="rId4" Type="http://schemas.openxmlformats.org/officeDocument/2006/relationships/hyperlink" Target="http://www.evian.co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4.xml"/><Relationship Id="rId1" Type="http://schemas.openxmlformats.org/officeDocument/2006/relationships/printerSettings" Target="../printerSettings/printerSettings16.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support.office.com/en-us/article/power-pivot-powerful-data-analysis-and-data-modeling-in-excel-a9c2c6e2-cc49-4976-a7d7-40896795d045" TargetMode="External"/><Relationship Id="rId1" Type="http://schemas.openxmlformats.org/officeDocument/2006/relationships/pivotTable" Target="../pivotTables/pivotTable1.xml"/><Relationship Id="rId4" Type="http://schemas.openxmlformats.org/officeDocument/2006/relationships/drawing" Target="../drawings/drawing18.xm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4.bin"/><Relationship Id="rId1" Type="http://schemas.openxmlformats.org/officeDocument/2006/relationships/pivotTable" Target="../pivotTables/pivotTable2.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20"/>
  <sheetViews>
    <sheetView showGridLines="0" tabSelected="1" zoomScaleNormal="100" workbookViewId="0">
      <selection activeCell="B37" sqref="B37"/>
    </sheetView>
  </sheetViews>
  <sheetFormatPr defaultRowHeight="17.399999999999999" x14ac:dyDescent="0.3"/>
  <cols>
    <col min="1" max="1" width="9.21875" style="45"/>
    <col min="2" max="2" width="99.77734375" style="498" customWidth="1"/>
  </cols>
  <sheetData>
    <row r="1" spans="1:6" ht="21.6" thickBot="1" x14ac:dyDescent="0.45">
      <c r="A1" s="765" t="s">
        <v>734</v>
      </c>
      <c r="B1" s="766"/>
      <c r="C1" s="17"/>
    </row>
    <row r="2" spans="1:6" ht="18" thickBot="1" x14ac:dyDescent="0.35"/>
    <row r="3" spans="1:6" ht="18" thickBot="1" x14ac:dyDescent="0.3">
      <c r="A3" s="767" t="s">
        <v>530</v>
      </c>
      <c r="B3" s="768"/>
    </row>
    <row r="4" spans="1:6" x14ac:dyDescent="0.3">
      <c r="F4" s="29"/>
    </row>
    <row r="5" spans="1:6" ht="52.2" x14ac:dyDescent="0.25">
      <c r="B5" s="500" t="s">
        <v>533</v>
      </c>
    </row>
    <row r="6" spans="1:6" ht="18" thickBot="1" x14ac:dyDescent="0.35"/>
    <row r="7" spans="1:6" ht="18" thickBot="1" x14ac:dyDescent="0.3">
      <c r="A7" s="767" t="s">
        <v>531</v>
      </c>
      <c r="B7" s="768"/>
    </row>
    <row r="9" spans="1:6" ht="69.599999999999994" x14ac:dyDescent="0.25">
      <c r="B9" s="500" t="s">
        <v>534</v>
      </c>
    </row>
    <row r="10" spans="1:6" ht="18" thickBot="1" x14ac:dyDescent="0.35"/>
    <row r="11" spans="1:6" ht="18" thickBot="1" x14ac:dyDescent="0.3">
      <c r="A11" s="767" t="s">
        <v>532</v>
      </c>
      <c r="B11" s="768"/>
    </row>
    <row r="13" spans="1:6" ht="60" customHeight="1" x14ac:dyDescent="0.3">
      <c r="B13" s="498" t="s">
        <v>535</v>
      </c>
    </row>
    <row r="14" spans="1:6" ht="18" thickBot="1" x14ac:dyDescent="0.35"/>
    <row r="15" spans="1:6" ht="40.5" customHeight="1" thickBot="1" x14ac:dyDescent="0.3">
      <c r="A15" s="763" t="s">
        <v>536</v>
      </c>
      <c r="B15" s="764"/>
    </row>
    <row r="17" spans="1:2" ht="121.8" x14ac:dyDescent="0.25">
      <c r="B17" s="691" t="s">
        <v>538</v>
      </c>
    </row>
    <row r="18" spans="1:2" ht="18" thickBot="1" x14ac:dyDescent="0.35"/>
    <row r="19" spans="1:2" ht="35.25" customHeight="1" thickBot="1" x14ac:dyDescent="0.3">
      <c r="A19" s="763" t="s">
        <v>537</v>
      </c>
      <c r="B19" s="764"/>
    </row>
    <row r="21" spans="1:2" ht="52.2" x14ac:dyDescent="0.3">
      <c r="B21" s="498" t="s">
        <v>539</v>
      </c>
    </row>
    <row r="22" spans="1:2" ht="18" thickBot="1" x14ac:dyDescent="0.35"/>
    <row r="23" spans="1:2" ht="54.75" customHeight="1" thickBot="1" x14ac:dyDescent="0.3">
      <c r="A23" s="763" t="s">
        <v>540</v>
      </c>
      <c r="B23" s="764"/>
    </row>
    <row r="25" spans="1:2" ht="34.799999999999997" x14ac:dyDescent="0.3">
      <c r="B25" s="498" t="s">
        <v>569</v>
      </c>
    </row>
    <row r="26" spans="1:2" ht="18" thickBot="1" x14ac:dyDescent="0.35"/>
    <row r="27" spans="1:2" ht="54.75" customHeight="1" thickBot="1" x14ac:dyDescent="0.3">
      <c r="A27" s="763" t="s">
        <v>541</v>
      </c>
      <c r="B27" s="764"/>
    </row>
    <row r="29" spans="1:2" ht="177.45" customHeight="1" x14ac:dyDescent="0.3">
      <c r="B29" s="498" t="s">
        <v>570</v>
      </c>
    </row>
    <row r="30" spans="1:2" ht="18" thickBot="1" x14ac:dyDescent="0.35"/>
    <row r="31" spans="1:2" ht="42.75" customHeight="1" thickBot="1" x14ac:dyDescent="0.3">
      <c r="A31" s="763" t="s">
        <v>542</v>
      </c>
      <c r="B31" s="764"/>
    </row>
    <row r="33" spans="1:2" ht="73.5" customHeight="1" x14ac:dyDescent="0.3">
      <c r="B33" s="498" t="s">
        <v>571</v>
      </c>
    </row>
    <row r="34" spans="1:2" ht="18" thickBot="1" x14ac:dyDescent="0.35"/>
    <row r="35" spans="1:2" ht="48" customHeight="1" thickBot="1" x14ac:dyDescent="0.3">
      <c r="A35" s="763" t="s">
        <v>892</v>
      </c>
      <c r="B35" s="764"/>
    </row>
    <row r="37" spans="1:2" ht="163.05000000000001" customHeight="1" x14ac:dyDescent="0.3">
      <c r="B37" s="498" t="s">
        <v>572</v>
      </c>
    </row>
    <row r="38" spans="1:2" ht="18" thickBot="1" x14ac:dyDescent="0.35"/>
    <row r="39" spans="1:2" ht="18" customHeight="1" thickBot="1" x14ac:dyDescent="0.3">
      <c r="A39" s="763" t="s">
        <v>543</v>
      </c>
      <c r="B39" s="764"/>
    </row>
    <row r="41" spans="1:2" ht="88.95" customHeight="1" x14ac:dyDescent="0.3">
      <c r="B41" s="498" t="s">
        <v>573</v>
      </c>
    </row>
    <row r="42" spans="1:2" ht="18" thickBot="1" x14ac:dyDescent="0.35"/>
    <row r="43" spans="1:2" ht="39" customHeight="1" thickBot="1" x14ac:dyDescent="0.3">
      <c r="A43" s="763" t="s">
        <v>544</v>
      </c>
      <c r="B43" s="764"/>
    </row>
    <row r="45" spans="1:2" ht="139.19999999999999" x14ac:dyDescent="0.3">
      <c r="B45" s="498" t="s">
        <v>574</v>
      </c>
    </row>
    <row r="46" spans="1:2" ht="18" thickBot="1" x14ac:dyDescent="0.35"/>
    <row r="47" spans="1:2" ht="45.75" customHeight="1" thickBot="1" x14ac:dyDescent="0.3">
      <c r="A47" s="763" t="s">
        <v>545</v>
      </c>
      <c r="B47" s="764"/>
    </row>
    <row r="49" spans="1:2" ht="52.2" x14ac:dyDescent="0.3">
      <c r="B49" s="498" t="s">
        <v>575</v>
      </c>
    </row>
    <row r="50" spans="1:2" ht="18" thickBot="1" x14ac:dyDescent="0.35"/>
    <row r="51" spans="1:2" ht="18" customHeight="1" thickBot="1" x14ac:dyDescent="0.3">
      <c r="A51" s="763" t="s">
        <v>546</v>
      </c>
      <c r="B51" s="764"/>
    </row>
    <row r="53" spans="1:2" ht="34.799999999999997" x14ac:dyDescent="0.3">
      <c r="B53" s="498" t="s">
        <v>576</v>
      </c>
    </row>
    <row r="54" spans="1:2" ht="18" thickBot="1" x14ac:dyDescent="0.35"/>
    <row r="55" spans="1:2" ht="55.5" customHeight="1" thickBot="1" x14ac:dyDescent="0.3">
      <c r="A55" s="763" t="s">
        <v>547</v>
      </c>
      <c r="B55" s="764"/>
    </row>
    <row r="57" spans="1:2" ht="69.599999999999994" x14ac:dyDescent="0.3">
      <c r="B57" s="498" t="s">
        <v>577</v>
      </c>
    </row>
    <row r="58" spans="1:2" ht="18" thickBot="1" x14ac:dyDescent="0.35"/>
    <row r="59" spans="1:2" ht="44.25" customHeight="1" thickBot="1" x14ac:dyDescent="0.3">
      <c r="A59" s="763" t="s">
        <v>758</v>
      </c>
      <c r="B59" s="764"/>
    </row>
    <row r="61" spans="1:2" ht="34.799999999999997" x14ac:dyDescent="0.3">
      <c r="B61" s="498" t="s">
        <v>759</v>
      </c>
    </row>
    <row r="62" spans="1:2" ht="18" thickBot="1" x14ac:dyDescent="0.35"/>
    <row r="63" spans="1:2" ht="25.5" customHeight="1" thickBot="1" x14ac:dyDescent="0.3">
      <c r="A63" s="763" t="s">
        <v>548</v>
      </c>
      <c r="B63" s="764"/>
    </row>
    <row r="65" spans="1:2" ht="41.55" customHeight="1" x14ac:dyDescent="0.3">
      <c r="B65" s="498" t="s">
        <v>578</v>
      </c>
    </row>
    <row r="66" spans="1:2" ht="18" thickBot="1" x14ac:dyDescent="0.35"/>
    <row r="67" spans="1:2" ht="18" thickBot="1" x14ac:dyDescent="0.3">
      <c r="A67" s="763" t="s">
        <v>561</v>
      </c>
      <c r="B67" s="764"/>
    </row>
    <row r="68" spans="1:2" x14ac:dyDescent="0.3">
      <c r="A68" s="29"/>
      <c r="B68" s="29"/>
    </row>
    <row r="69" spans="1:2" ht="52.2" x14ac:dyDescent="0.3">
      <c r="A69" s="29"/>
      <c r="B69" s="617" t="s">
        <v>579</v>
      </c>
    </row>
    <row r="120" ht="72" customHeight="1" x14ac:dyDescent="0.3"/>
  </sheetData>
  <mergeCells count="18">
    <mergeCell ref="A19:B19"/>
    <mergeCell ref="A23:B23"/>
    <mergeCell ref="A27:B27"/>
    <mergeCell ref="A51:B51"/>
    <mergeCell ref="A55:B55"/>
    <mergeCell ref="A31:B31"/>
    <mergeCell ref="A35:B35"/>
    <mergeCell ref="A39:B39"/>
    <mergeCell ref="A1:B1"/>
    <mergeCell ref="A3:B3"/>
    <mergeCell ref="A7:B7"/>
    <mergeCell ref="A11:B11"/>
    <mergeCell ref="A15:B15"/>
    <mergeCell ref="A43:B43"/>
    <mergeCell ref="A47:B47"/>
    <mergeCell ref="A67:B67"/>
    <mergeCell ref="A59:B59"/>
    <mergeCell ref="A63:B63"/>
  </mergeCells>
  <phoneticPr fontId="5" type="noConversion"/>
  <pageMargins left="0.75" right="0.75" top="1" bottom="1" header="0.5" footer="0.5"/>
  <pageSetup scale="80" fitToHeight="3" orientation="portrait" horizontalDpi="4294967293" r:id="rId1"/>
  <headerFooter alignWithMargins="0">
    <oddFooter>&amp;CCopyright © 2022 by McGraw Hill. All rights reserved. No reproduction or distribution without the prior written consent of McGraw Hill.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63"/>
  <sheetViews>
    <sheetView showGridLines="0" topLeftCell="A58" zoomScale="90" zoomScaleNormal="90" workbookViewId="0">
      <selection activeCell="B37" sqref="B37"/>
    </sheetView>
  </sheetViews>
  <sheetFormatPr defaultColWidth="9.21875" defaultRowHeight="17.399999999999999" x14ac:dyDescent="0.3"/>
  <cols>
    <col min="1" max="1" width="9.21875" style="29"/>
    <col min="2" max="2" width="107.21875" style="29" customWidth="1"/>
    <col min="3" max="3" width="18.77734375" style="29" customWidth="1"/>
    <col min="4" max="9" width="9.21875" style="29"/>
    <col min="10" max="10" width="15.5546875" style="29" bestFit="1" customWidth="1"/>
    <col min="11" max="11" width="9.21875" style="29"/>
    <col min="12" max="12" width="14.77734375" style="29" bestFit="1" customWidth="1"/>
    <col min="13" max="16384" width="9.21875" style="29"/>
  </cols>
  <sheetData>
    <row r="1" spans="1:3" ht="18" thickBot="1" x14ac:dyDescent="0.35">
      <c r="A1" s="769" t="s">
        <v>733</v>
      </c>
      <c r="B1" s="770"/>
      <c r="C1" s="771"/>
    </row>
    <row r="2" spans="1:3" ht="18" thickBot="1" x14ac:dyDescent="0.35"/>
    <row r="3" spans="1:3" ht="70.5" customHeight="1" thickBot="1" x14ac:dyDescent="0.35">
      <c r="A3" s="763" t="s">
        <v>562</v>
      </c>
      <c r="B3" s="772"/>
      <c r="C3" s="764"/>
    </row>
    <row r="5" spans="1:3" x14ac:dyDescent="0.3">
      <c r="B5" s="510" t="s">
        <v>628</v>
      </c>
    </row>
    <row r="6" spans="1:3" ht="18" thickBot="1" x14ac:dyDescent="0.35"/>
    <row r="7" spans="1:3" ht="58.5" customHeight="1" thickBot="1" x14ac:dyDescent="0.35">
      <c r="A7" s="763" t="s">
        <v>732</v>
      </c>
      <c r="B7" s="772"/>
      <c r="C7" s="764"/>
    </row>
    <row r="9" spans="1:3" ht="56.1" customHeight="1" x14ac:dyDescent="0.3">
      <c r="B9" s="532" t="s">
        <v>580</v>
      </c>
    </row>
    <row r="10" spans="1:3" ht="18" thickBot="1" x14ac:dyDescent="0.35"/>
    <row r="11" spans="1:3" ht="53.25" customHeight="1" thickBot="1" x14ac:dyDescent="0.35">
      <c r="A11" s="763" t="s">
        <v>563</v>
      </c>
      <c r="B11" s="772"/>
      <c r="C11" s="764"/>
    </row>
    <row r="13" spans="1:3" x14ac:dyDescent="0.3">
      <c r="B13" s="532" t="s">
        <v>629</v>
      </c>
    </row>
    <row r="14" spans="1:3" ht="18" thickBot="1" x14ac:dyDescent="0.35"/>
    <row r="15" spans="1:3" s="532" customFormat="1" ht="91.5" customHeight="1" thickBot="1" x14ac:dyDescent="0.35">
      <c r="A15" s="763" t="s">
        <v>760</v>
      </c>
      <c r="B15" s="772"/>
      <c r="C15" s="764"/>
    </row>
    <row r="17" spans="1:4" ht="76.5" customHeight="1" x14ac:dyDescent="0.3">
      <c r="B17" s="532" t="s">
        <v>772</v>
      </c>
    </row>
    <row r="18" spans="1:4" ht="18" thickBot="1" x14ac:dyDescent="0.35"/>
    <row r="19" spans="1:4" ht="54.75" customHeight="1" x14ac:dyDescent="0.3">
      <c r="A19" s="773" t="s">
        <v>893</v>
      </c>
      <c r="B19" s="774"/>
      <c r="C19" s="608"/>
    </row>
    <row r="20" spans="1:4" x14ac:dyDescent="0.3">
      <c r="A20" s="609"/>
      <c r="B20" s="610"/>
      <c r="C20" s="611"/>
    </row>
    <row r="21" spans="1:4" x14ac:dyDescent="0.3">
      <c r="A21" s="609" t="s">
        <v>549</v>
      </c>
      <c r="B21" s="610"/>
      <c r="C21" s="612">
        <v>200000</v>
      </c>
      <c r="D21" s="499" t="s">
        <v>172</v>
      </c>
    </row>
    <row r="22" spans="1:4" x14ac:dyDescent="0.3">
      <c r="A22" s="609" t="s">
        <v>550</v>
      </c>
      <c r="B22" s="610"/>
      <c r="C22" s="612">
        <v>222000</v>
      </c>
      <c r="D22" s="499" t="s">
        <v>172</v>
      </c>
    </row>
    <row r="23" spans="1:4" x14ac:dyDescent="0.3">
      <c r="A23" s="609" t="s">
        <v>551</v>
      </c>
      <c r="B23" s="610"/>
      <c r="C23" s="612">
        <v>15000</v>
      </c>
      <c r="D23" s="499" t="s">
        <v>172</v>
      </c>
    </row>
    <row r="24" spans="1:4" x14ac:dyDescent="0.3">
      <c r="A24" s="609" t="s">
        <v>552</v>
      </c>
      <c r="B24" s="610"/>
      <c r="C24" s="612">
        <v>43000</v>
      </c>
    </row>
    <row r="25" spans="1:4" x14ac:dyDescent="0.3">
      <c r="A25" s="609" t="s">
        <v>553</v>
      </c>
      <c r="B25" s="610"/>
      <c r="C25" s="612">
        <v>20000</v>
      </c>
    </row>
    <row r="26" spans="1:4" x14ac:dyDescent="0.3">
      <c r="A26" s="609" t="s">
        <v>554</v>
      </c>
      <c r="B26" s="610"/>
      <c r="C26" s="612">
        <v>50000</v>
      </c>
    </row>
    <row r="27" spans="1:4" x14ac:dyDescent="0.3">
      <c r="A27" s="613"/>
      <c r="B27" s="610"/>
      <c r="C27" s="611"/>
    </row>
    <row r="28" spans="1:4" ht="18" thickBot="1" x14ac:dyDescent="0.35">
      <c r="A28" s="614" t="s">
        <v>555</v>
      </c>
      <c r="B28" s="615"/>
      <c r="C28" s="616"/>
    </row>
    <row r="30" spans="1:4" x14ac:dyDescent="0.3">
      <c r="B30" s="510" t="s">
        <v>586</v>
      </c>
    </row>
    <row r="31" spans="1:4" x14ac:dyDescent="0.3">
      <c r="B31" s="510" t="s">
        <v>581</v>
      </c>
    </row>
    <row r="32" spans="1:4" x14ac:dyDescent="0.3">
      <c r="B32" s="510" t="s">
        <v>582</v>
      </c>
    </row>
    <row r="33" spans="1:3" x14ac:dyDescent="0.3">
      <c r="B33" s="510" t="s">
        <v>583</v>
      </c>
    </row>
    <row r="34" spans="1:3" x14ac:dyDescent="0.3">
      <c r="B34" s="510" t="s">
        <v>584</v>
      </c>
    </row>
    <row r="35" spans="1:3" x14ac:dyDescent="0.3">
      <c r="B35" s="510" t="s">
        <v>587</v>
      </c>
    </row>
    <row r="36" spans="1:3" x14ac:dyDescent="0.3">
      <c r="B36" s="510" t="s">
        <v>585</v>
      </c>
    </row>
    <row r="37" spans="1:3" x14ac:dyDescent="0.3">
      <c r="B37" s="510" t="s">
        <v>588</v>
      </c>
    </row>
    <row r="38" spans="1:3" ht="18" thickBot="1" x14ac:dyDescent="0.35"/>
    <row r="39" spans="1:3" ht="40.5" customHeight="1" x14ac:dyDescent="0.3">
      <c r="A39" s="773" t="s">
        <v>556</v>
      </c>
      <c r="B39" s="774"/>
      <c r="C39" s="608"/>
    </row>
    <row r="40" spans="1:3" x14ac:dyDescent="0.3">
      <c r="A40" s="609" t="s">
        <v>557</v>
      </c>
      <c r="B40" s="610"/>
      <c r="C40" s="612">
        <v>350000</v>
      </c>
    </row>
    <row r="41" spans="1:3" x14ac:dyDescent="0.3">
      <c r="A41" s="609" t="s">
        <v>558</v>
      </c>
      <c r="B41" s="610"/>
      <c r="C41" s="612">
        <v>360000</v>
      </c>
    </row>
    <row r="42" spans="1:3" x14ac:dyDescent="0.3">
      <c r="A42" s="609" t="s">
        <v>559</v>
      </c>
      <c r="B42" s="610"/>
      <c r="C42" s="612">
        <v>22000</v>
      </c>
    </row>
    <row r="43" spans="1:3" x14ac:dyDescent="0.3">
      <c r="A43" s="609" t="s">
        <v>552</v>
      </c>
      <c r="B43" s="610"/>
      <c r="C43" s="612">
        <v>650000</v>
      </c>
    </row>
    <row r="44" spans="1:3" x14ac:dyDescent="0.3">
      <c r="A44" s="609" t="s">
        <v>326</v>
      </c>
      <c r="B44" s="610"/>
      <c r="C44" s="612">
        <v>30000</v>
      </c>
    </row>
    <row r="45" spans="1:3" x14ac:dyDescent="0.3">
      <c r="A45" s="609" t="s">
        <v>560</v>
      </c>
      <c r="B45" s="610"/>
      <c r="C45" s="612">
        <v>700000</v>
      </c>
    </row>
    <row r="46" spans="1:3" x14ac:dyDescent="0.3">
      <c r="A46" s="609"/>
      <c r="B46" s="610"/>
      <c r="C46" s="611"/>
    </row>
    <row r="47" spans="1:3" ht="18" thickBot="1" x14ac:dyDescent="0.35">
      <c r="A47" s="614" t="s">
        <v>565</v>
      </c>
      <c r="B47" s="615"/>
      <c r="C47" s="616"/>
    </row>
    <row r="49" spans="1:3" x14ac:dyDescent="0.3">
      <c r="B49" s="510" t="s">
        <v>593</v>
      </c>
    </row>
    <row r="50" spans="1:3" x14ac:dyDescent="0.3">
      <c r="B50" s="510" t="s">
        <v>581</v>
      </c>
    </row>
    <row r="51" spans="1:3" x14ac:dyDescent="0.3">
      <c r="B51" s="510" t="s">
        <v>589</v>
      </c>
    </row>
    <row r="52" spans="1:3" x14ac:dyDescent="0.3">
      <c r="B52" s="510" t="s">
        <v>590</v>
      </c>
    </row>
    <row r="53" spans="1:3" x14ac:dyDescent="0.3">
      <c r="B53" s="510" t="s">
        <v>584</v>
      </c>
    </row>
    <row r="54" spans="1:3" x14ac:dyDescent="0.3">
      <c r="B54" s="510" t="s">
        <v>591</v>
      </c>
    </row>
    <row r="55" spans="1:3" x14ac:dyDescent="0.3">
      <c r="B55" s="510" t="s">
        <v>585</v>
      </c>
    </row>
    <row r="56" spans="1:3" x14ac:dyDescent="0.3">
      <c r="B56" s="510" t="s">
        <v>592</v>
      </c>
    </row>
    <row r="57" spans="1:3" ht="18.75" customHeight="1" thickBot="1" x14ac:dyDescent="0.35"/>
    <row r="58" spans="1:3" ht="38.25" customHeight="1" x14ac:dyDescent="0.3">
      <c r="A58" s="773" t="s">
        <v>735</v>
      </c>
      <c r="B58" s="774"/>
      <c r="C58" s="775"/>
    </row>
    <row r="59" spans="1:3" ht="18.75" customHeight="1" x14ac:dyDescent="0.3">
      <c r="A59" s="670"/>
      <c r="B59" s="671" t="s">
        <v>736</v>
      </c>
      <c r="C59" s="672">
        <v>50000</v>
      </c>
    </row>
    <row r="60" spans="1:3" ht="18.75" customHeight="1" x14ac:dyDescent="0.3">
      <c r="A60" s="670"/>
      <c r="B60" s="671" t="s">
        <v>737</v>
      </c>
      <c r="C60" s="673">
        <v>16</v>
      </c>
    </row>
    <row r="61" spans="1:3" ht="18.75" customHeight="1" thickBot="1" x14ac:dyDescent="0.35">
      <c r="A61" s="674"/>
      <c r="B61" s="675" t="s">
        <v>738</v>
      </c>
      <c r="C61" s="676">
        <v>1400000</v>
      </c>
    </row>
    <row r="62" spans="1:3" ht="18.75" customHeight="1" x14ac:dyDescent="0.3"/>
    <row r="63" spans="1:3" ht="35.4" x14ac:dyDescent="0.3">
      <c r="B63" s="628" t="s">
        <v>739</v>
      </c>
    </row>
    <row r="64" spans="1:3" ht="18" thickBot="1" x14ac:dyDescent="0.35"/>
    <row r="65" spans="1:3" ht="56.25" customHeight="1" x14ac:dyDescent="0.3">
      <c r="A65" s="773" t="s">
        <v>742</v>
      </c>
      <c r="B65" s="774"/>
      <c r="C65" s="775"/>
    </row>
    <row r="66" spans="1:3" x14ac:dyDescent="0.3">
      <c r="A66" s="677" t="s">
        <v>333</v>
      </c>
      <c r="B66" s="678" t="s">
        <v>209</v>
      </c>
      <c r="C66" s="611"/>
    </row>
    <row r="67" spans="1:3" x14ac:dyDescent="0.3">
      <c r="A67" s="679">
        <v>246</v>
      </c>
      <c r="B67" s="680" t="s">
        <v>740</v>
      </c>
      <c r="C67" s="611"/>
    </row>
    <row r="68" spans="1:3" ht="18" thickBot="1" x14ac:dyDescent="0.35">
      <c r="A68" s="681">
        <v>247</v>
      </c>
      <c r="B68" s="682" t="s">
        <v>741</v>
      </c>
      <c r="C68" s="616"/>
    </row>
    <row r="70" spans="1:3" ht="52.2" x14ac:dyDescent="0.3">
      <c r="B70" s="511" t="s">
        <v>771</v>
      </c>
    </row>
    <row r="72" spans="1:3" ht="18" thickBot="1" x14ac:dyDescent="0.35"/>
    <row r="73" spans="1:3" ht="71.55" customHeight="1" thickBot="1" x14ac:dyDescent="0.35">
      <c r="A73" s="763" t="s">
        <v>894</v>
      </c>
      <c r="B73" s="772"/>
      <c r="C73" s="764"/>
    </row>
    <row r="75" spans="1:3" ht="34.799999999999997" x14ac:dyDescent="0.3">
      <c r="B75" s="532" t="s">
        <v>627</v>
      </c>
    </row>
    <row r="76" spans="1:3" ht="18" thickBot="1" x14ac:dyDescent="0.35"/>
    <row r="77" spans="1:3" ht="59.25" customHeight="1" thickBot="1" x14ac:dyDescent="0.35">
      <c r="A77" s="763" t="s">
        <v>564</v>
      </c>
      <c r="B77" s="772"/>
      <c r="C77" s="764"/>
    </row>
    <row r="79" spans="1:3" ht="34.799999999999997" x14ac:dyDescent="0.3">
      <c r="B79" s="532" t="s">
        <v>594</v>
      </c>
    </row>
    <row r="80" spans="1:3" ht="18" thickBot="1" x14ac:dyDescent="0.35"/>
    <row r="81" spans="1:3" ht="39.75" customHeight="1" thickBot="1" x14ac:dyDescent="0.35">
      <c r="A81" s="763" t="s">
        <v>731</v>
      </c>
      <c r="B81" s="772"/>
      <c r="C81" s="764"/>
    </row>
    <row r="83" spans="1:3" ht="52.2" x14ac:dyDescent="0.3">
      <c r="B83" s="532" t="s">
        <v>595</v>
      </c>
    </row>
    <row r="114" spans="12:13" x14ac:dyDescent="0.3">
      <c r="L114" s="507"/>
    </row>
    <row r="119" spans="12:13" x14ac:dyDescent="0.3">
      <c r="L119" s="508"/>
      <c r="M119" s="31"/>
    </row>
    <row r="124" spans="12:13" x14ac:dyDescent="0.3">
      <c r="L124" s="509"/>
      <c r="M124" s="31"/>
    </row>
    <row r="154" spans="12:13" x14ac:dyDescent="0.3">
      <c r="L154" s="507"/>
    </row>
    <row r="155" spans="12:13" x14ac:dyDescent="0.3">
      <c r="L155" s="31"/>
    </row>
    <row r="156" spans="12:13" x14ac:dyDescent="0.3">
      <c r="L156" s="31"/>
    </row>
    <row r="157" spans="12:13" x14ac:dyDescent="0.3">
      <c r="L157" s="31"/>
    </row>
    <row r="158" spans="12:13" x14ac:dyDescent="0.3">
      <c r="L158" s="508"/>
      <c r="M158" s="31"/>
    </row>
    <row r="160" spans="12:13" x14ac:dyDescent="0.3">
      <c r="L160" s="31"/>
    </row>
    <row r="161" spans="12:13" x14ac:dyDescent="0.3">
      <c r="L161" s="31"/>
    </row>
    <row r="162" spans="12:13" x14ac:dyDescent="0.3">
      <c r="L162" s="509"/>
      <c r="M162" s="31"/>
    </row>
    <row r="163" spans="12:13" x14ac:dyDescent="0.3">
      <c r="L163" s="31"/>
    </row>
  </sheetData>
  <mergeCells count="12">
    <mergeCell ref="A1:C1"/>
    <mergeCell ref="A3:C3"/>
    <mergeCell ref="A7:C7"/>
    <mergeCell ref="A77:C77"/>
    <mergeCell ref="A81:C81"/>
    <mergeCell ref="A11:C11"/>
    <mergeCell ref="A15:C15"/>
    <mergeCell ref="A58:C58"/>
    <mergeCell ref="A65:C65"/>
    <mergeCell ref="A73:C73"/>
    <mergeCell ref="A19:B19"/>
    <mergeCell ref="A39:B39"/>
  </mergeCells>
  <phoneticPr fontId="5" type="noConversion"/>
  <pageMargins left="0.75" right="0.75" top="1" bottom="1" header="0.5" footer="0.5"/>
  <pageSetup scale="80" fitToHeight="3" orientation="portrait" r:id="rId1"/>
  <headerFooter alignWithMargins="0">
    <oddFooter>&amp;CCopyright © 2022 by McGraw Hill. All rights reserved. No reproduction or distribution without the prior written consent of McGraw Hill.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34"/>
  <sheetViews>
    <sheetView showGridLines="0" topLeftCell="A40" zoomScaleNormal="100" workbookViewId="0">
      <selection activeCell="B37" sqref="B37"/>
    </sheetView>
  </sheetViews>
  <sheetFormatPr defaultRowHeight="13.2" x14ac:dyDescent="0.25"/>
  <cols>
    <col min="1" max="1" width="5.77734375" customWidth="1"/>
    <col min="14" max="14" width="11.77734375" customWidth="1"/>
  </cols>
  <sheetData>
    <row r="1" spans="1:15" ht="21.6" thickBot="1" x14ac:dyDescent="0.45">
      <c r="A1" s="765" t="s">
        <v>238</v>
      </c>
      <c r="B1" s="766"/>
      <c r="C1" s="766"/>
      <c r="D1" s="766"/>
      <c r="E1" s="766"/>
      <c r="F1" s="766"/>
      <c r="G1" s="766"/>
      <c r="H1" s="766"/>
      <c r="I1" s="766"/>
      <c r="J1" s="766"/>
      <c r="K1" s="766"/>
      <c r="L1" s="766"/>
      <c r="M1" s="766"/>
      <c r="N1" s="766"/>
      <c r="O1" s="776"/>
    </row>
    <row r="2" spans="1:15" ht="13.8" thickBot="1" x14ac:dyDescent="0.3"/>
    <row r="3" spans="1:15" ht="18" thickBot="1" x14ac:dyDescent="0.35">
      <c r="A3" s="777" t="s">
        <v>630</v>
      </c>
      <c r="B3" s="778"/>
      <c r="C3" s="779"/>
    </row>
    <row r="4" spans="1:15" ht="18" x14ac:dyDescent="0.25">
      <c r="B4" s="501"/>
    </row>
    <row r="5" spans="1:15" ht="73.05" customHeight="1" x14ac:dyDescent="0.3">
      <c r="B5" s="781" t="s">
        <v>631</v>
      </c>
      <c r="C5" s="781"/>
      <c r="D5" s="781"/>
      <c r="E5" s="781"/>
      <c r="F5" s="781"/>
      <c r="G5" s="781"/>
      <c r="H5" s="781"/>
      <c r="I5" s="781"/>
      <c r="J5" s="781"/>
      <c r="K5" s="781"/>
      <c r="L5" s="781"/>
      <c r="M5" s="781"/>
      <c r="N5" s="781"/>
    </row>
    <row r="6" spans="1:15" ht="17.399999999999999" x14ac:dyDescent="0.3">
      <c r="B6" s="528" t="s">
        <v>632</v>
      </c>
    </row>
    <row r="7" spans="1:15" ht="17.399999999999999" x14ac:dyDescent="0.3">
      <c r="B7" s="528" t="s">
        <v>633</v>
      </c>
    </row>
    <row r="8" spans="1:15" ht="17.399999999999999" x14ac:dyDescent="0.3">
      <c r="B8" s="528" t="s">
        <v>888</v>
      </c>
    </row>
    <row r="9" spans="1:15" ht="17.399999999999999" x14ac:dyDescent="0.3">
      <c r="B9" s="528" t="s">
        <v>634</v>
      </c>
    </row>
    <row r="10" spans="1:15" ht="17.399999999999999" x14ac:dyDescent="0.3">
      <c r="B10" s="528" t="s">
        <v>635</v>
      </c>
    </row>
    <row r="11" spans="1:15" ht="18.600000000000001" thickBot="1" x14ac:dyDescent="0.3">
      <c r="B11" s="501"/>
    </row>
    <row r="12" spans="1:15" ht="18" thickBot="1" x14ac:dyDescent="0.35">
      <c r="A12" s="777" t="s">
        <v>272</v>
      </c>
      <c r="B12" s="778"/>
      <c r="C12" s="779"/>
      <c r="D12" s="8"/>
      <c r="E12" s="9"/>
    </row>
    <row r="15" spans="1:15" s="29" customFormat="1" ht="17.399999999999999" x14ac:dyDescent="0.3">
      <c r="A15" s="527" t="s">
        <v>636</v>
      </c>
      <c r="G15" s="780" t="s">
        <v>637</v>
      </c>
      <c r="H15" s="780"/>
      <c r="I15" s="780"/>
      <c r="J15" s="780"/>
      <c r="K15" s="780"/>
    </row>
    <row r="22" spans="2:3" ht="54.75" customHeight="1" x14ac:dyDescent="0.25">
      <c r="B22" s="529"/>
      <c r="C22" s="529"/>
    </row>
    <row r="43" spans="1:7" s="29" customFormat="1" ht="17.399999999999999" x14ac:dyDescent="0.3">
      <c r="A43" s="527" t="s">
        <v>638</v>
      </c>
      <c r="E43" s="780" t="s">
        <v>639</v>
      </c>
      <c r="F43" s="780"/>
      <c r="G43" s="780"/>
    </row>
    <row r="67" spans="1:10" s="29" customFormat="1" ht="17.399999999999999" x14ac:dyDescent="0.3">
      <c r="A67" s="527" t="s">
        <v>887</v>
      </c>
      <c r="E67" s="726"/>
      <c r="F67" s="782" t="s">
        <v>886</v>
      </c>
      <c r="G67" s="782"/>
      <c r="H67" s="782"/>
      <c r="I67" s="782"/>
      <c r="J67" s="782"/>
    </row>
    <row r="110" spans="1:8" s="29" customFormat="1" ht="17.399999999999999" x14ac:dyDescent="0.3">
      <c r="A110" s="527" t="s">
        <v>640</v>
      </c>
      <c r="E110" s="780" t="s">
        <v>641</v>
      </c>
      <c r="F110" s="780"/>
      <c r="G110" s="780"/>
      <c r="H110" s="780"/>
    </row>
    <row r="134" spans="1:7" s="29" customFormat="1" ht="17.399999999999999" x14ac:dyDescent="0.3">
      <c r="A134" s="527" t="s">
        <v>642</v>
      </c>
      <c r="D134" s="780" t="s">
        <v>643</v>
      </c>
      <c r="E134" s="780"/>
      <c r="F134" s="780"/>
      <c r="G134" s="780"/>
    </row>
  </sheetData>
  <mergeCells count="9">
    <mergeCell ref="A1:O1"/>
    <mergeCell ref="A3:C3"/>
    <mergeCell ref="E110:H110"/>
    <mergeCell ref="D134:G134"/>
    <mergeCell ref="E43:G43"/>
    <mergeCell ref="G15:K15"/>
    <mergeCell ref="A12:C12"/>
    <mergeCell ref="B5:N5"/>
    <mergeCell ref="F67:J67"/>
  </mergeCells>
  <phoneticPr fontId="5" type="noConversion"/>
  <hyperlinks>
    <hyperlink ref="G15" r:id="rId1" xr:uid="{00000000-0004-0000-0200-000000000000}"/>
    <hyperlink ref="E43" r:id="rId2" xr:uid="{00000000-0004-0000-0200-000001000000}"/>
    <hyperlink ref="E110" r:id="rId3" xr:uid="{00000000-0004-0000-0200-000002000000}"/>
    <hyperlink ref="D134" r:id="rId4" xr:uid="{00000000-0004-0000-0200-000003000000}"/>
    <hyperlink ref="F67" r:id="rId5" xr:uid="{00000000-0004-0000-0200-000004000000}"/>
  </hyperlinks>
  <pageMargins left="0.75" right="0.75" top="1" bottom="1" header="0.5" footer="0.5"/>
  <pageSetup scale="80" orientation="portrait" horizontalDpi="4294967293" r:id="rId6"/>
  <headerFooter alignWithMargins="0">
    <oddFooter>&amp;CCopyright © 2022 by McGraw Hill. All rights reserved. No reproduction or distribution without the prior written consent of McGraw Hill.</oddFooter>
  </headerFooter>
  <rowBreaks count="4" manualBreakCount="4">
    <brk id="49" max="16383" man="1"/>
    <brk id="107" max="16383" man="1"/>
    <brk id="137" max="16383" man="1"/>
    <brk id="185" max="16383" man="1"/>
  </rowBreaks>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4"/>
  <sheetViews>
    <sheetView showGridLines="0" zoomScaleNormal="100" workbookViewId="0">
      <selection activeCell="B37" sqref="B37"/>
    </sheetView>
  </sheetViews>
  <sheetFormatPr defaultRowHeight="13.2" x14ac:dyDescent="0.25"/>
  <cols>
    <col min="1" max="1" width="5.77734375" customWidth="1"/>
    <col min="7" max="7" width="16.21875" customWidth="1"/>
  </cols>
  <sheetData>
    <row r="1" spans="1:15" ht="21.6" thickBot="1" x14ac:dyDescent="0.45">
      <c r="A1" s="765" t="s">
        <v>239</v>
      </c>
      <c r="B1" s="766"/>
      <c r="C1" s="766"/>
      <c r="D1" s="766"/>
      <c r="E1" s="766"/>
      <c r="F1" s="766"/>
      <c r="G1" s="766"/>
      <c r="H1" s="766"/>
      <c r="I1" s="766"/>
      <c r="J1" s="766"/>
      <c r="K1" s="766"/>
      <c r="L1" s="766"/>
      <c r="M1" s="776"/>
      <c r="N1" s="29"/>
      <c r="O1" s="29"/>
    </row>
    <row r="2" spans="1:15" ht="13.8" thickBot="1" x14ac:dyDescent="0.3"/>
    <row r="3" spans="1:15" s="29" customFormat="1" ht="18" thickBot="1" x14ac:dyDescent="0.35">
      <c r="A3" s="784" t="s">
        <v>630</v>
      </c>
      <c r="B3" s="785"/>
      <c r="C3" s="786"/>
    </row>
    <row r="4" spans="1:15" s="29" customFormat="1" ht="17.399999999999999" x14ac:dyDescent="0.3"/>
    <row r="5" spans="1:15" s="29" customFormat="1" ht="73.05" customHeight="1" x14ac:dyDescent="0.3">
      <c r="B5" s="781" t="s">
        <v>644</v>
      </c>
      <c r="C5" s="781"/>
      <c r="D5" s="781"/>
      <c r="E5" s="781"/>
      <c r="F5" s="781"/>
      <c r="G5" s="781"/>
      <c r="H5" s="781"/>
      <c r="I5" s="781"/>
      <c r="J5" s="781"/>
      <c r="K5" s="781"/>
      <c r="L5" s="781"/>
      <c r="M5" s="781"/>
    </row>
    <row r="6" spans="1:15" s="29" customFormat="1" ht="17.399999999999999" x14ac:dyDescent="0.3">
      <c r="B6" s="528" t="s">
        <v>885</v>
      </c>
    </row>
    <row r="7" spans="1:15" s="29" customFormat="1" ht="17.399999999999999" x14ac:dyDescent="0.3">
      <c r="B7" s="528" t="s">
        <v>645</v>
      </c>
    </row>
    <row r="8" spans="1:15" s="29" customFormat="1" ht="17.399999999999999" x14ac:dyDescent="0.3">
      <c r="B8" s="528" t="s">
        <v>646</v>
      </c>
    </row>
    <row r="9" spans="1:15" s="29" customFormat="1" ht="17.399999999999999" x14ac:dyDescent="0.3">
      <c r="B9" s="528" t="s">
        <v>647</v>
      </c>
    </row>
    <row r="10" spans="1:15" s="29" customFormat="1" ht="18" thickBot="1" x14ac:dyDescent="0.35"/>
    <row r="11" spans="1:15" ht="18" thickBot="1" x14ac:dyDescent="0.35">
      <c r="A11" s="784" t="s">
        <v>272</v>
      </c>
      <c r="B11" s="785"/>
      <c r="C11" s="786"/>
    </row>
    <row r="13" spans="1:15" s="29" customFormat="1" ht="18" x14ac:dyDescent="0.35">
      <c r="A13" s="530" t="s">
        <v>895</v>
      </c>
      <c r="F13" s="780" t="s">
        <v>648</v>
      </c>
      <c r="G13" s="783"/>
    </row>
    <row r="16" spans="1:15" ht="54.75" customHeight="1" x14ac:dyDescent="0.25">
      <c r="B16" s="529"/>
      <c r="C16" s="529"/>
    </row>
    <row r="32" spans="1:8" s="29" customFormat="1" ht="18" x14ac:dyDescent="0.35">
      <c r="A32" s="531" t="s">
        <v>649</v>
      </c>
      <c r="F32" s="780" t="s">
        <v>650</v>
      </c>
      <c r="G32" s="783"/>
      <c r="H32" s="783"/>
    </row>
    <row r="55" spans="1:6" s="29" customFormat="1" ht="18" x14ac:dyDescent="0.35">
      <c r="A55" s="531" t="s">
        <v>651</v>
      </c>
      <c r="D55" s="780" t="s">
        <v>652</v>
      </c>
      <c r="E55" s="783"/>
      <c r="F55" s="783"/>
    </row>
    <row r="74" spans="1:5" s="29" customFormat="1" ht="18" x14ac:dyDescent="0.35">
      <c r="A74" s="531" t="s">
        <v>653</v>
      </c>
      <c r="C74" s="780" t="s">
        <v>654</v>
      </c>
      <c r="D74" s="783"/>
      <c r="E74" s="783"/>
    </row>
  </sheetData>
  <mergeCells count="8">
    <mergeCell ref="A1:M1"/>
    <mergeCell ref="B5:M5"/>
    <mergeCell ref="D55:F55"/>
    <mergeCell ref="C74:E74"/>
    <mergeCell ref="A11:C11"/>
    <mergeCell ref="A3:C3"/>
    <mergeCell ref="F13:G13"/>
    <mergeCell ref="F32:H32"/>
  </mergeCells>
  <phoneticPr fontId="5" type="noConversion"/>
  <hyperlinks>
    <hyperlink ref="F13" r:id="rId1" xr:uid="{00000000-0004-0000-0300-000000000000}"/>
    <hyperlink ref="F32" r:id="rId2" xr:uid="{00000000-0004-0000-0300-000001000000}"/>
    <hyperlink ref="D55" r:id="rId3" xr:uid="{00000000-0004-0000-0300-000002000000}"/>
    <hyperlink ref="C74" r:id="rId4" xr:uid="{00000000-0004-0000-0300-000003000000}"/>
  </hyperlinks>
  <pageMargins left="0.75" right="0.75" top="1" bottom="1" header="0.5" footer="0.5"/>
  <pageSetup scale="80" orientation="portrait" horizontalDpi="4294967293" r:id="rId5"/>
  <headerFooter alignWithMargins="0">
    <oddFooter>&amp;CCopyright © 2022 by McGraw Hill. All rights reserved. No reproduction or distribution without the prior written consent of McGraw Hill.</oddFooter>
  </headerFooter>
  <rowBreaks count="2" manualBreakCount="2">
    <brk id="44" max="13" man="1"/>
    <brk id="89" min="1" max="12" man="1"/>
  </rowBreaks>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84"/>
  <sheetViews>
    <sheetView showGridLines="0" zoomScaleNormal="100" workbookViewId="0">
      <selection activeCell="B37" sqref="B37"/>
    </sheetView>
  </sheetViews>
  <sheetFormatPr defaultRowHeight="13.2" x14ac:dyDescent="0.25"/>
  <cols>
    <col min="1" max="1" width="5.77734375" customWidth="1"/>
    <col min="8" max="8" width="10.6640625" customWidth="1"/>
    <col min="9" max="9" width="10.77734375" customWidth="1"/>
  </cols>
  <sheetData>
    <row r="1" spans="1:13" ht="21.6" thickBot="1" x14ac:dyDescent="0.45">
      <c r="A1" s="765" t="s">
        <v>332</v>
      </c>
      <c r="B1" s="766"/>
      <c r="C1" s="766"/>
      <c r="D1" s="766"/>
      <c r="E1" s="766"/>
      <c r="F1" s="766"/>
      <c r="G1" s="766"/>
      <c r="H1" s="766"/>
      <c r="I1" s="766"/>
      <c r="J1" s="766"/>
      <c r="K1" s="766"/>
      <c r="L1" s="766"/>
      <c r="M1" s="776"/>
    </row>
    <row r="24" spans="1:12" ht="54.75" customHeight="1" x14ac:dyDescent="0.25"/>
    <row r="25" spans="1:12" ht="13.8" thickBot="1" x14ac:dyDescent="0.3"/>
    <row r="26" spans="1:12" ht="18" thickBot="1" x14ac:dyDescent="0.35">
      <c r="A26" s="784" t="s">
        <v>630</v>
      </c>
      <c r="B26" s="785"/>
      <c r="C26" s="786"/>
    </row>
    <row r="28" spans="1:12" s="29" customFormat="1" ht="17.399999999999999" x14ac:dyDescent="0.3">
      <c r="B28" s="528" t="s">
        <v>655</v>
      </c>
    </row>
    <row r="29" spans="1:12" s="29" customFormat="1" ht="17.399999999999999" x14ac:dyDescent="0.3">
      <c r="B29" s="528" t="s">
        <v>656</v>
      </c>
    </row>
    <row r="30" spans="1:12" s="29" customFormat="1" ht="54" customHeight="1" x14ac:dyDescent="0.3">
      <c r="B30" s="781" t="s">
        <v>775</v>
      </c>
      <c r="C30" s="781"/>
      <c r="D30" s="781"/>
      <c r="E30" s="781"/>
      <c r="F30" s="781"/>
      <c r="G30" s="781"/>
      <c r="H30" s="781"/>
      <c r="I30" s="781"/>
      <c r="J30" s="781"/>
      <c r="K30" s="781"/>
      <c r="L30" s="781"/>
    </row>
    <row r="31" spans="1:12" s="29" customFormat="1" ht="18" thickBot="1" x14ac:dyDescent="0.35"/>
    <row r="32" spans="1:12" s="29" customFormat="1" ht="18" thickBot="1" x14ac:dyDescent="0.35">
      <c r="A32" s="784" t="s">
        <v>240</v>
      </c>
      <c r="B32" s="785"/>
      <c r="C32" s="786"/>
    </row>
    <row r="33" spans="2:9" s="29" customFormat="1" ht="17.399999999999999" x14ac:dyDescent="0.3"/>
    <row r="34" spans="2:9" s="29" customFormat="1" ht="17.399999999999999" x14ac:dyDescent="0.3">
      <c r="B34" s="528" t="s">
        <v>780</v>
      </c>
    </row>
    <row r="35" spans="2:9" s="29" customFormat="1" ht="17.399999999999999" x14ac:dyDescent="0.3">
      <c r="B35" s="528" t="s">
        <v>781</v>
      </c>
    </row>
    <row r="36" spans="2:9" s="29" customFormat="1" ht="17.399999999999999" x14ac:dyDescent="0.3"/>
    <row r="37" spans="2:9" s="29" customFormat="1" ht="17.399999999999999" x14ac:dyDescent="0.3">
      <c r="B37" s="528" t="s">
        <v>782</v>
      </c>
    </row>
    <row r="38" spans="2:9" s="29" customFormat="1" ht="17.399999999999999" x14ac:dyDescent="0.3">
      <c r="B38" s="528" t="s">
        <v>783</v>
      </c>
      <c r="C38" s="528"/>
      <c r="H38" s="699">
        <v>900000</v>
      </c>
    </row>
    <row r="39" spans="2:9" s="29" customFormat="1" ht="17.399999999999999" x14ac:dyDescent="0.3">
      <c r="C39" s="528" t="s">
        <v>785</v>
      </c>
      <c r="D39"/>
      <c r="I39" s="699">
        <v>900000</v>
      </c>
    </row>
    <row r="40" spans="2:9" s="29" customFormat="1" ht="17.399999999999999" x14ac:dyDescent="0.3">
      <c r="C40" s="29" t="s">
        <v>786</v>
      </c>
    </row>
    <row r="41" spans="2:9" s="29" customFormat="1" ht="17.399999999999999" x14ac:dyDescent="0.3"/>
    <row r="42" spans="2:9" s="29" customFormat="1" ht="17.399999999999999" x14ac:dyDescent="0.3">
      <c r="B42" s="528" t="s">
        <v>787</v>
      </c>
      <c r="C42" s="528"/>
      <c r="H42" s="699">
        <v>525000</v>
      </c>
    </row>
    <row r="43" spans="2:9" s="29" customFormat="1" ht="17.399999999999999" x14ac:dyDescent="0.3">
      <c r="D43" s="29" t="s">
        <v>788</v>
      </c>
    </row>
    <row r="44" spans="2:9" s="29" customFormat="1" ht="17.399999999999999" x14ac:dyDescent="0.3">
      <c r="B44" s="528" t="s">
        <v>789</v>
      </c>
      <c r="C44" s="528"/>
      <c r="H44" s="699">
        <v>75000</v>
      </c>
    </row>
    <row r="45" spans="2:9" s="29" customFormat="1" ht="17.399999999999999" x14ac:dyDescent="0.3">
      <c r="B45" s="528"/>
      <c r="D45" s="528" t="s">
        <v>792</v>
      </c>
      <c r="H45" s="699"/>
    </row>
    <row r="46" spans="2:9" s="29" customFormat="1" ht="17.399999999999999" x14ac:dyDescent="0.3">
      <c r="C46" s="528" t="s">
        <v>790</v>
      </c>
      <c r="D46"/>
      <c r="E46"/>
      <c r="I46" s="699">
        <v>600000</v>
      </c>
    </row>
    <row r="47" spans="2:9" s="29" customFormat="1" ht="17.399999999999999" x14ac:dyDescent="0.3">
      <c r="D47" s="29" t="s">
        <v>791</v>
      </c>
    </row>
    <row r="48" spans="2:9" s="29" customFormat="1" ht="17.399999999999999" x14ac:dyDescent="0.3"/>
    <row r="49" spans="2:9" s="29" customFormat="1" ht="17.399999999999999" x14ac:dyDescent="0.3">
      <c r="B49" s="528" t="s">
        <v>811</v>
      </c>
      <c r="C49"/>
      <c r="E49"/>
      <c r="F49"/>
      <c r="H49" s="699">
        <v>240000</v>
      </c>
    </row>
    <row r="50" spans="2:9" s="29" customFormat="1" ht="17.399999999999999" x14ac:dyDescent="0.3">
      <c r="B50" s="528" t="s">
        <v>812</v>
      </c>
      <c r="C50" s="528"/>
      <c r="E50"/>
      <c r="F50"/>
      <c r="H50" s="699">
        <v>40000</v>
      </c>
    </row>
    <row r="51" spans="2:9" s="29" customFormat="1" ht="17.399999999999999" x14ac:dyDescent="0.3">
      <c r="B51"/>
      <c r="C51" s="528" t="s">
        <v>813</v>
      </c>
      <c r="D51"/>
      <c r="E51"/>
      <c r="I51" s="699">
        <v>280000</v>
      </c>
    </row>
    <row r="52" spans="2:9" s="29" customFormat="1" ht="17.399999999999999" x14ac:dyDescent="0.3"/>
    <row r="53" spans="2:9" s="29" customFormat="1" ht="17.399999999999999" x14ac:dyDescent="0.3">
      <c r="B53" s="528" t="s">
        <v>810</v>
      </c>
      <c r="C53" s="528"/>
      <c r="E53"/>
      <c r="H53" s="699">
        <v>75700</v>
      </c>
    </row>
    <row r="54" spans="2:9" s="29" customFormat="1" ht="17.399999999999999" x14ac:dyDescent="0.3">
      <c r="B54"/>
      <c r="C54" s="528" t="s">
        <v>436</v>
      </c>
      <c r="D54"/>
      <c r="I54" s="699">
        <v>75700</v>
      </c>
    </row>
    <row r="55" spans="2:9" s="29" customFormat="1" ht="17.399999999999999" x14ac:dyDescent="0.3"/>
    <row r="56" spans="2:9" s="29" customFormat="1" ht="17.399999999999999" x14ac:dyDescent="0.3">
      <c r="B56" s="528" t="s">
        <v>808</v>
      </c>
      <c r="C56" s="528"/>
      <c r="H56" s="699">
        <v>3500</v>
      </c>
      <c r="I56"/>
    </row>
    <row r="57" spans="2:9" ht="17.399999999999999" x14ac:dyDescent="0.3">
      <c r="C57" s="528" t="s">
        <v>809</v>
      </c>
      <c r="I57" s="699">
        <v>3500</v>
      </c>
    </row>
    <row r="59" spans="2:9" ht="17.399999999999999" x14ac:dyDescent="0.3">
      <c r="B59" s="528" t="s">
        <v>807</v>
      </c>
      <c r="C59" s="528"/>
      <c r="H59" s="699">
        <v>8500</v>
      </c>
    </row>
    <row r="60" spans="2:9" ht="17.399999999999999" x14ac:dyDescent="0.3">
      <c r="C60" s="528" t="s">
        <v>435</v>
      </c>
      <c r="I60" s="699">
        <v>8500</v>
      </c>
    </row>
    <row r="62" spans="2:9" ht="17.399999999999999" x14ac:dyDescent="0.3">
      <c r="B62" s="528" t="s">
        <v>805</v>
      </c>
      <c r="H62" s="699">
        <v>84500</v>
      </c>
    </row>
    <row r="63" spans="2:9" ht="17.399999999999999" x14ac:dyDescent="0.3">
      <c r="C63" s="528" t="s">
        <v>806</v>
      </c>
      <c r="I63" s="699">
        <v>84500</v>
      </c>
    </row>
    <row r="66" spans="2:9" ht="17.399999999999999" x14ac:dyDescent="0.3">
      <c r="B66" s="528" t="s">
        <v>800</v>
      </c>
      <c r="H66" s="699">
        <v>77000</v>
      </c>
    </row>
    <row r="67" spans="2:9" ht="17.399999999999999" x14ac:dyDescent="0.3">
      <c r="C67" s="528" t="s">
        <v>801</v>
      </c>
      <c r="I67" s="699">
        <v>77000</v>
      </c>
    </row>
    <row r="68" spans="2:9" ht="17.399999999999999" x14ac:dyDescent="0.3">
      <c r="B68" s="528" t="s">
        <v>802</v>
      </c>
      <c r="H68" s="699">
        <v>103950</v>
      </c>
    </row>
    <row r="69" spans="2:9" ht="17.399999999999999" x14ac:dyDescent="0.3">
      <c r="C69" s="528" t="s">
        <v>803</v>
      </c>
      <c r="I69" s="699">
        <v>103950</v>
      </c>
    </row>
    <row r="70" spans="2:9" ht="17.399999999999999" x14ac:dyDescent="0.3">
      <c r="C70" s="528" t="s">
        <v>804</v>
      </c>
    </row>
    <row r="73" spans="2:9" ht="17.399999999999999" x14ac:dyDescent="0.3">
      <c r="B73" s="528" t="s">
        <v>814</v>
      </c>
      <c r="C73" s="528"/>
      <c r="H73" s="699">
        <v>231000</v>
      </c>
    </row>
    <row r="74" spans="2:9" ht="17.399999999999999" x14ac:dyDescent="0.3">
      <c r="C74" s="528" t="s">
        <v>137</v>
      </c>
      <c r="I74" s="699">
        <v>231000</v>
      </c>
    </row>
    <row r="75" spans="2:9" ht="17.399999999999999" x14ac:dyDescent="0.3">
      <c r="C75" s="528" t="s">
        <v>799</v>
      </c>
    </row>
    <row r="78" spans="2:9" ht="17.399999999999999" x14ac:dyDescent="0.3">
      <c r="B78" s="528" t="s">
        <v>793</v>
      </c>
    </row>
    <row r="79" spans="2:9" ht="17.399999999999999" x14ac:dyDescent="0.3">
      <c r="C79" s="528" t="s">
        <v>794</v>
      </c>
    </row>
    <row r="80" spans="2:9" ht="17.399999999999999" x14ac:dyDescent="0.3">
      <c r="C80" s="528" t="s">
        <v>795</v>
      </c>
    </row>
    <row r="82" spans="2:9" ht="17.399999999999999" x14ac:dyDescent="0.3">
      <c r="B82" s="528" t="s">
        <v>796</v>
      </c>
    </row>
    <row r="83" spans="2:9" ht="17.399999999999999" x14ac:dyDescent="0.3">
      <c r="C83" s="528" t="s">
        <v>797</v>
      </c>
      <c r="H83" s="699">
        <v>28300</v>
      </c>
    </row>
    <row r="84" spans="2:9" ht="17.399999999999999" x14ac:dyDescent="0.3">
      <c r="D84" s="528" t="s">
        <v>241</v>
      </c>
      <c r="I84" s="699">
        <v>28300</v>
      </c>
    </row>
  </sheetData>
  <mergeCells count="4">
    <mergeCell ref="A1:M1"/>
    <mergeCell ref="A32:C32"/>
    <mergeCell ref="A26:C26"/>
    <mergeCell ref="B30:L30"/>
  </mergeCells>
  <phoneticPr fontId="5" type="noConversion"/>
  <pageMargins left="0.75" right="0.75" top="1" bottom="1" header="0.5" footer="0.5"/>
  <pageSetup scale="80" orientation="portrait" horizontalDpi="4294967293" r:id="rId1"/>
  <headerFooter alignWithMargins="0">
    <oddFooter>&amp;CCopyright © 2022 by McGraw Hill. All rights reserved. No reproduction or distribution without the prior written consent of McGraw Hill.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42"/>
  <sheetViews>
    <sheetView showGridLines="0" zoomScaleNormal="100" workbookViewId="0">
      <selection activeCell="B37" sqref="B37"/>
    </sheetView>
  </sheetViews>
  <sheetFormatPr defaultRowHeight="13.2" x14ac:dyDescent="0.25"/>
  <cols>
    <col min="1" max="1" width="5.77734375" customWidth="1"/>
    <col min="2" max="2" width="44.21875" customWidth="1"/>
    <col min="3" max="3" width="14.77734375" bestFit="1" customWidth="1"/>
    <col min="4" max="4" width="14.77734375" customWidth="1"/>
    <col min="5" max="5" width="15.44140625" customWidth="1"/>
  </cols>
  <sheetData>
    <row r="1" spans="1:7" ht="21.6" thickBot="1" x14ac:dyDescent="0.45">
      <c r="A1" s="765" t="s">
        <v>466</v>
      </c>
      <c r="B1" s="766"/>
      <c r="C1" s="766"/>
      <c r="D1" s="766"/>
      <c r="E1" s="766"/>
      <c r="F1" s="776"/>
    </row>
    <row r="2" spans="1:7" s="17" customFormat="1" x14ac:dyDescent="0.25">
      <c r="A2" s="1"/>
      <c r="B2" s="1"/>
      <c r="C2" s="1"/>
      <c r="D2" s="1"/>
      <c r="E2" s="1"/>
      <c r="F2" s="16"/>
      <c r="G2" s="16"/>
    </row>
    <row r="3" spans="1:7" s="17" customFormat="1" x14ac:dyDescent="0.25">
      <c r="A3" s="787"/>
      <c r="B3" s="787"/>
      <c r="C3" s="787"/>
      <c r="D3" s="787"/>
      <c r="E3" s="787"/>
      <c r="F3" s="787"/>
      <c r="G3" s="16"/>
    </row>
    <row r="4" spans="1:7" s="17" customFormat="1" x14ac:dyDescent="0.25">
      <c r="A4" s="787"/>
      <c r="B4" s="787"/>
      <c r="C4" s="787"/>
      <c r="D4" s="787"/>
      <c r="E4" s="787"/>
      <c r="F4" s="787"/>
      <c r="G4" s="16"/>
    </row>
    <row r="5" spans="1:7" x14ac:dyDescent="0.25">
      <c r="A5" s="787"/>
      <c r="B5" s="787"/>
      <c r="C5" s="787"/>
      <c r="D5" s="787"/>
      <c r="E5" s="787"/>
      <c r="F5" s="787"/>
    </row>
    <row r="6" spans="1:7" ht="65.25" customHeight="1" x14ac:dyDescent="0.25">
      <c r="A6" s="787"/>
      <c r="B6" s="787"/>
      <c r="C6" s="787"/>
      <c r="D6" s="787"/>
      <c r="E6" s="787"/>
      <c r="F6" s="787"/>
    </row>
    <row r="7" spans="1:7" ht="20.25" customHeight="1" x14ac:dyDescent="0.25">
      <c r="A7" s="12"/>
      <c r="B7" s="12"/>
      <c r="C7" s="12"/>
      <c r="D7" s="12"/>
      <c r="E7" s="12"/>
    </row>
    <row r="8" spans="1:7" ht="18" thickBot="1" x14ac:dyDescent="0.35">
      <c r="A8" s="14"/>
    </row>
    <row r="9" spans="1:7" s="29" customFormat="1" ht="18" thickBot="1" x14ac:dyDescent="0.35">
      <c r="A9" s="14"/>
      <c r="B9" s="536"/>
      <c r="C9" s="788" t="s">
        <v>47</v>
      </c>
      <c r="D9" s="788"/>
      <c r="E9" s="789"/>
    </row>
    <row r="10" spans="1:7" s="29" customFormat="1" ht="17.399999999999999" x14ac:dyDescent="0.3">
      <c r="A10" s="14"/>
      <c r="B10" s="49"/>
      <c r="C10" s="80" t="s">
        <v>304</v>
      </c>
      <c r="D10" s="80" t="s">
        <v>305</v>
      </c>
      <c r="E10" s="81" t="s">
        <v>101</v>
      </c>
    </row>
    <row r="11" spans="1:7" s="29" customFormat="1" ht="17.399999999999999" x14ac:dyDescent="0.3">
      <c r="A11" s="14"/>
      <c r="B11" s="49" t="s">
        <v>98</v>
      </c>
      <c r="C11" s="52">
        <v>34000</v>
      </c>
      <c r="D11" s="52" t="s">
        <v>43</v>
      </c>
      <c r="E11" s="82">
        <v>10000</v>
      </c>
    </row>
    <row r="12" spans="1:7" s="29" customFormat="1" ht="17.399999999999999" x14ac:dyDescent="0.3">
      <c r="A12" s="14"/>
      <c r="B12" s="49" t="s">
        <v>99</v>
      </c>
      <c r="C12" s="52">
        <v>42000</v>
      </c>
      <c r="D12" s="52">
        <v>61000</v>
      </c>
      <c r="E12" s="82" t="s">
        <v>43</v>
      </c>
    </row>
    <row r="13" spans="1:7" s="29" customFormat="1" ht="17.399999999999999" x14ac:dyDescent="0.3">
      <c r="A13" s="14"/>
      <c r="B13" s="49" t="s">
        <v>100</v>
      </c>
      <c r="C13" s="52" t="s">
        <v>43</v>
      </c>
      <c r="D13" s="52">
        <v>20750</v>
      </c>
      <c r="E13" s="82">
        <v>6000</v>
      </c>
    </row>
    <row r="14" spans="1:7" s="29" customFormat="1" ht="18" thickBot="1" x14ac:dyDescent="0.35">
      <c r="A14" s="14"/>
      <c r="B14" s="53"/>
      <c r="C14" s="41"/>
      <c r="D14" s="41"/>
      <c r="E14" s="54"/>
    </row>
    <row r="15" spans="1:7" s="29" customFormat="1" ht="17.399999999999999" x14ac:dyDescent="0.3">
      <c r="A15" s="14"/>
    </row>
    <row r="16" spans="1:7" s="29" customFormat="1" ht="17.399999999999999" x14ac:dyDescent="0.3">
      <c r="A16" s="14"/>
      <c r="B16" s="14" t="s">
        <v>303</v>
      </c>
    </row>
    <row r="17" spans="1:5" s="29" customFormat="1" ht="17.399999999999999" x14ac:dyDescent="0.3">
      <c r="A17" s="14"/>
      <c r="B17" s="29" t="s">
        <v>566</v>
      </c>
    </row>
    <row r="18" spans="1:5" s="29" customFormat="1" ht="17.399999999999999" x14ac:dyDescent="0.3">
      <c r="A18" s="14"/>
      <c r="B18" s="14" t="s">
        <v>102</v>
      </c>
      <c r="C18" s="36">
        <v>148650</v>
      </c>
    </row>
    <row r="19" spans="1:5" s="29" customFormat="1" ht="17.399999999999999" x14ac:dyDescent="0.3">
      <c r="A19" s="14"/>
      <c r="B19" s="14" t="s">
        <v>103</v>
      </c>
      <c r="C19" s="36">
        <v>38500</v>
      </c>
    </row>
    <row r="20" spans="1:5" s="29" customFormat="1" ht="18" thickBot="1" x14ac:dyDescent="0.35">
      <c r="A20" s="14"/>
      <c r="B20" s="14"/>
      <c r="C20" s="36"/>
    </row>
    <row r="21" spans="1:5" s="29" customFormat="1" ht="18" thickBot="1" x14ac:dyDescent="0.35">
      <c r="A21" s="784" t="s">
        <v>630</v>
      </c>
      <c r="B21" s="786"/>
      <c r="C21" s="36"/>
    </row>
    <row r="22" spans="1:5" s="29" customFormat="1" ht="17.399999999999999" x14ac:dyDescent="0.3">
      <c r="B22" s="14"/>
      <c r="C22" s="36"/>
    </row>
    <row r="23" spans="1:5" s="29" customFormat="1" ht="17.399999999999999" x14ac:dyDescent="0.3">
      <c r="B23" s="528" t="s">
        <v>661</v>
      </c>
      <c r="C23" s="36"/>
    </row>
    <row r="24" spans="1:5" s="29" customFormat="1" ht="17.399999999999999" x14ac:dyDescent="0.3">
      <c r="A24" s="528"/>
      <c r="B24" s="528" t="s">
        <v>662</v>
      </c>
      <c r="C24" s="528"/>
      <c r="D24" s="528"/>
    </row>
    <row r="25" spans="1:5" s="29" customFormat="1" ht="17.399999999999999" x14ac:dyDescent="0.3">
      <c r="A25" s="14"/>
      <c r="B25" s="14"/>
      <c r="C25" s="36"/>
    </row>
    <row r="26" spans="1:5" ht="15.6" thickBot="1" x14ac:dyDescent="0.3">
      <c r="B26" s="2"/>
    </row>
    <row r="27" spans="1:5" ht="18" thickBot="1" x14ac:dyDescent="0.35">
      <c r="A27" s="784" t="s">
        <v>240</v>
      </c>
      <c r="B27" s="786"/>
      <c r="D27" s="8"/>
      <c r="E27" s="9"/>
    </row>
    <row r="28" spans="1:5" x14ac:dyDescent="0.25">
      <c r="E28" s="9"/>
    </row>
    <row r="29" spans="1:5" s="33" customFormat="1" ht="17.399999999999999" x14ac:dyDescent="0.3">
      <c r="A29" s="93" t="s">
        <v>275</v>
      </c>
    </row>
    <row r="30" spans="1:5" s="33" customFormat="1" ht="17.399999999999999" x14ac:dyDescent="0.3">
      <c r="B30" s="506" t="s">
        <v>567</v>
      </c>
    </row>
    <row r="31" spans="1:5" s="33" customFormat="1" ht="18" thickBot="1" x14ac:dyDescent="0.35"/>
    <row r="32" spans="1:5" s="33" customFormat="1" ht="18" thickBot="1" x14ac:dyDescent="0.35">
      <c r="C32" s="693">
        <f>E13/E11</f>
        <v>0.6</v>
      </c>
      <c r="D32" s="544" t="s">
        <v>307</v>
      </c>
      <c r="E32" s="692"/>
    </row>
    <row r="33" spans="1:5" ht="17.399999999999999" x14ac:dyDescent="0.3">
      <c r="A33" s="93" t="s">
        <v>276</v>
      </c>
      <c r="E33" s="9"/>
    </row>
    <row r="34" spans="1:5" s="33" customFormat="1" ht="17.399999999999999" x14ac:dyDescent="0.3">
      <c r="A34" s="29" t="s">
        <v>308</v>
      </c>
      <c r="E34" s="42"/>
    </row>
    <row r="35" spans="1:5" s="33" customFormat="1" ht="17.399999999999999" x14ac:dyDescent="0.3"/>
    <row r="36" spans="1:5" s="33" customFormat="1" ht="17.399999999999999" x14ac:dyDescent="0.3">
      <c r="A36" s="33" t="s">
        <v>235</v>
      </c>
    </row>
    <row r="37" spans="1:5" s="33" customFormat="1" ht="18" x14ac:dyDescent="0.35">
      <c r="B37" s="116" t="str">
        <f>C10</f>
        <v>B10</v>
      </c>
      <c r="C37" s="43">
        <f>C32*C11</f>
        <v>20400</v>
      </c>
      <c r="D37" s="118" t="s">
        <v>663</v>
      </c>
    </row>
    <row r="38" spans="1:5" s="33" customFormat="1" ht="17.399999999999999" x14ac:dyDescent="0.3">
      <c r="B38" s="116" t="str">
        <f>D10</f>
        <v>C44</v>
      </c>
      <c r="C38" s="43">
        <f>D13</f>
        <v>20750</v>
      </c>
      <c r="D38" s="29" t="s">
        <v>568</v>
      </c>
    </row>
    <row r="39" spans="1:5" s="33" customFormat="1" ht="17.399999999999999" x14ac:dyDescent="0.3">
      <c r="B39" s="116" t="str">
        <f>E10</f>
        <v>G15</v>
      </c>
      <c r="C39" s="265">
        <f>E13</f>
        <v>6000</v>
      </c>
      <c r="D39" s="118" t="s">
        <v>568</v>
      </c>
    </row>
    <row r="40" spans="1:5" s="33" customFormat="1" ht="17.399999999999999" x14ac:dyDescent="0.3">
      <c r="A40" s="29" t="s">
        <v>306</v>
      </c>
      <c r="C40" s="44">
        <f>SUM(C37:C39)</f>
        <v>47150</v>
      </c>
    </row>
    <row r="41" spans="1:5" s="33" customFormat="1" ht="17.399999999999999" x14ac:dyDescent="0.3"/>
    <row r="42" spans="1:5" s="33" customFormat="1" ht="17.399999999999999" x14ac:dyDescent="0.3">
      <c r="A42" s="33" t="s">
        <v>236</v>
      </c>
    </row>
    <row r="43" spans="1:5" s="33" customFormat="1" ht="17.399999999999999" x14ac:dyDescent="0.3">
      <c r="A43" s="29" t="s">
        <v>172</v>
      </c>
      <c r="B43" s="29" t="s">
        <v>68</v>
      </c>
      <c r="C43" s="43">
        <f>C19</f>
        <v>38500</v>
      </c>
    </row>
    <row r="44" spans="1:5" s="33" customFormat="1" ht="18" thickBot="1" x14ac:dyDescent="0.35">
      <c r="B44" s="29" t="s">
        <v>70</v>
      </c>
      <c r="C44" s="320">
        <f>C40</f>
        <v>47150</v>
      </c>
    </row>
    <row r="45" spans="1:5" s="33" customFormat="1" ht="18" thickBot="1" x14ac:dyDescent="0.35">
      <c r="C45" s="543">
        <f>ABS(C19-C40)</f>
        <v>8650</v>
      </c>
      <c r="D45" s="544" t="str">
        <f>IF(C19&gt;C40,"Underapplied","Overapplied")</f>
        <v>Overapplied</v>
      </c>
      <c r="E45" s="542"/>
    </row>
    <row r="46" spans="1:5" s="33" customFormat="1" ht="17.399999999999999" x14ac:dyDescent="0.3"/>
    <row r="47" spans="1:5" s="33" customFormat="1" ht="17.399999999999999" x14ac:dyDescent="0.3">
      <c r="A47" s="93"/>
    </row>
    <row r="48" spans="1:5" s="33" customFormat="1" ht="17.399999999999999" x14ac:dyDescent="0.3"/>
    <row r="49" spans="3:4" s="33" customFormat="1" ht="17.399999999999999" x14ac:dyDescent="0.3">
      <c r="C49" s="43"/>
    </row>
    <row r="50" spans="3:4" s="33" customFormat="1" ht="17.399999999999999" x14ac:dyDescent="0.3">
      <c r="D50" s="43"/>
    </row>
    <row r="51" spans="3:4" s="33" customFormat="1" ht="17.399999999999999" x14ac:dyDescent="0.3"/>
    <row r="52" spans="3:4" s="33" customFormat="1" ht="17.399999999999999" x14ac:dyDescent="0.3"/>
    <row r="53" spans="3:4" s="33" customFormat="1" ht="17.399999999999999" x14ac:dyDescent="0.3"/>
    <row r="54" spans="3:4" s="33" customFormat="1" ht="17.399999999999999" x14ac:dyDescent="0.3"/>
    <row r="55" spans="3:4" s="33" customFormat="1" ht="17.399999999999999" x14ac:dyDescent="0.3"/>
    <row r="56" spans="3:4" s="33" customFormat="1" ht="17.399999999999999" x14ac:dyDescent="0.3"/>
    <row r="57" spans="3:4" s="33" customFormat="1" ht="17.399999999999999" x14ac:dyDescent="0.3"/>
    <row r="58" spans="3:4" s="33" customFormat="1" ht="17.399999999999999" x14ac:dyDescent="0.3"/>
    <row r="59" spans="3:4" s="33" customFormat="1" ht="17.399999999999999" x14ac:dyDescent="0.3"/>
    <row r="60" spans="3:4" s="33" customFormat="1" ht="17.399999999999999" x14ac:dyDescent="0.3"/>
    <row r="61" spans="3:4" s="33" customFormat="1" ht="17.399999999999999" x14ac:dyDescent="0.3"/>
    <row r="62" spans="3:4" s="33" customFormat="1" ht="17.399999999999999" x14ac:dyDescent="0.3"/>
    <row r="63" spans="3:4" s="33" customFormat="1" ht="17.399999999999999" x14ac:dyDescent="0.3"/>
    <row r="64" spans="3:4" s="33" customFormat="1" ht="17.399999999999999" x14ac:dyDescent="0.3"/>
    <row r="65" s="33" customFormat="1" ht="17.399999999999999" x14ac:dyDescent="0.3"/>
    <row r="66" s="33" customFormat="1" ht="17.399999999999999" x14ac:dyDescent="0.3"/>
    <row r="67" s="33" customFormat="1" ht="17.399999999999999" x14ac:dyDescent="0.3"/>
    <row r="68" s="33" customFormat="1" ht="17.399999999999999" x14ac:dyDescent="0.3"/>
    <row r="69" s="33" customFormat="1" ht="17.399999999999999" x14ac:dyDescent="0.3"/>
    <row r="70" s="33" customFormat="1" ht="17.399999999999999" x14ac:dyDescent="0.3"/>
    <row r="71" s="33" customFormat="1" ht="17.399999999999999" x14ac:dyDescent="0.3"/>
    <row r="72" s="33" customFormat="1" ht="17.399999999999999" x14ac:dyDescent="0.3"/>
    <row r="73" s="33" customFormat="1" ht="17.399999999999999" x14ac:dyDescent="0.3"/>
    <row r="74" s="33" customFormat="1" ht="17.399999999999999" x14ac:dyDescent="0.3"/>
    <row r="75" s="33" customFormat="1" ht="17.399999999999999" x14ac:dyDescent="0.3"/>
    <row r="76" s="33" customFormat="1" ht="17.399999999999999" x14ac:dyDescent="0.3"/>
    <row r="77" s="33" customFormat="1" ht="17.399999999999999" x14ac:dyDescent="0.3"/>
    <row r="78" s="33" customFormat="1" ht="17.399999999999999" x14ac:dyDescent="0.3"/>
    <row r="79" s="33" customFormat="1" ht="17.399999999999999" x14ac:dyDescent="0.3"/>
    <row r="80" s="33" customFormat="1" ht="17.399999999999999" x14ac:dyDescent="0.3"/>
    <row r="81" s="33" customFormat="1" ht="17.399999999999999" x14ac:dyDescent="0.3"/>
    <row r="82" s="33" customFormat="1" ht="17.399999999999999" x14ac:dyDescent="0.3"/>
    <row r="83" s="33" customFormat="1" ht="17.399999999999999" x14ac:dyDescent="0.3"/>
    <row r="84" s="33" customFormat="1" ht="17.399999999999999" x14ac:dyDescent="0.3"/>
    <row r="85" s="33" customFormat="1" ht="17.399999999999999" x14ac:dyDescent="0.3"/>
    <row r="86" s="33" customFormat="1" ht="17.399999999999999" x14ac:dyDescent="0.3"/>
    <row r="87" s="33" customFormat="1" ht="17.399999999999999" x14ac:dyDescent="0.3"/>
    <row r="88" s="33" customFormat="1" ht="17.399999999999999" x14ac:dyDescent="0.3"/>
    <row r="89" s="33" customFormat="1" ht="17.399999999999999" x14ac:dyDescent="0.3"/>
    <row r="90" s="33" customFormat="1" ht="17.399999999999999" x14ac:dyDescent="0.3"/>
    <row r="91" s="33" customFormat="1" ht="17.399999999999999" x14ac:dyDescent="0.3"/>
    <row r="92" s="33" customFormat="1" ht="17.399999999999999" x14ac:dyDescent="0.3"/>
    <row r="93" s="33" customFormat="1" ht="17.399999999999999" x14ac:dyDescent="0.3"/>
    <row r="94" s="33" customFormat="1" ht="17.399999999999999" x14ac:dyDescent="0.3"/>
    <row r="95" s="33" customFormat="1" ht="17.399999999999999" x14ac:dyDescent="0.3"/>
    <row r="96" s="33" customFormat="1" ht="17.399999999999999" x14ac:dyDescent="0.3"/>
    <row r="97" s="33" customFormat="1" ht="17.399999999999999" x14ac:dyDescent="0.3"/>
    <row r="98" s="33" customFormat="1" ht="17.399999999999999" x14ac:dyDescent="0.3"/>
    <row r="99" s="33" customFormat="1" ht="17.399999999999999" x14ac:dyDescent="0.3"/>
    <row r="100" s="33" customFormat="1" ht="17.399999999999999" x14ac:dyDescent="0.3"/>
    <row r="101" s="33" customFormat="1" ht="17.399999999999999" x14ac:dyDescent="0.3"/>
    <row r="102" s="33" customFormat="1" ht="17.399999999999999" x14ac:dyDescent="0.3"/>
    <row r="103" s="33" customFormat="1" ht="17.399999999999999" x14ac:dyDescent="0.3"/>
    <row r="104" s="33" customFormat="1" ht="17.399999999999999" x14ac:dyDescent="0.3"/>
    <row r="105" s="33" customFormat="1" ht="17.399999999999999" x14ac:dyDescent="0.3"/>
    <row r="106" s="33" customFormat="1" ht="17.399999999999999" x14ac:dyDescent="0.3"/>
    <row r="107" s="33" customFormat="1" ht="17.399999999999999" x14ac:dyDescent="0.3"/>
    <row r="108" s="33" customFormat="1" ht="17.399999999999999" x14ac:dyDescent="0.3"/>
    <row r="109" s="33" customFormat="1" ht="17.399999999999999" x14ac:dyDescent="0.3"/>
    <row r="110" s="33" customFormat="1" ht="17.399999999999999" x14ac:dyDescent="0.3"/>
    <row r="111" s="33" customFormat="1" ht="17.399999999999999" x14ac:dyDescent="0.3"/>
    <row r="112" s="33" customFormat="1" ht="17.399999999999999" x14ac:dyDescent="0.3"/>
    <row r="113" s="33" customFormat="1" ht="17.399999999999999" x14ac:dyDescent="0.3"/>
    <row r="114" s="33" customFormat="1" ht="17.399999999999999" x14ac:dyDescent="0.3"/>
    <row r="115" s="33" customFormat="1" ht="17.399999999999999" x14ac:dyDescent="0.3"/>
    <row r="116" s="33" customFormat="1" ht="17.399999999999999" x14ac:dyDescent="0.3"/>
    <row r="117" s="33" customFormat="1" ht="17.399999999999999" x14ac:dyDescent="0.3"/>
    <row r="118" s="33" customFormat="1" ht="17.399999999999999" x14ac:dyDescent="0.3"/>
    <row r="119" s="33" customFormat="1" ht="17.399999999999999" x14ac:dyDescent="0.3"/>
    <row r="120" s="33" customFormat="1" ht="17.399999999999999" x14ac:dyDescent="0.3"/>
    <row r="121" s="33" customFormat="1" ht="17.399999999999999" x14ac:dyDescent="0.3"/>
    <row r="122" s="33" customFormat="1" ht="17.399999999999999" x14ac:dyDescent="0.3"/>
    <row r="123" s="33" customFormat="1" ht="17.399999999999999" x14ac:dyDescent="0.3"/>
    <row r="124" s="33" customFormat="1" ht="17.399999999999999" x14ac:dyDescent="0.3"/>
    <row r="125" s="33" customFormat="1" ht="17.399999999999999" x14ac:dyDescent="0.3"/>
    <row r="126" s="33" customFormat="1" ht="17.399999999999999" x14ac:dyDescent="0.3"/>
    <row r="127" s="33" customFormat="1" ht="17.399999999999999" x14ac:dyDescent="0.3"/>
    <row r="128" s="33" customFormat="1" ht="17.399999999999999" x14ac:dyDescent="0.3"/>
    <row r="129" s="33" customFormat="1" ht="17.399999999999999" x14ac:dyDescent="0.3"/>
    <row r="130" s="33" customFormat="1" ht="17.399999999999999" x14ac:dyDescent="0.3"/>
    <row r="131" s="33" customFormat="1" ht="17.399999999999999" x14ac:dyDescent="0.3"/>
    <row r="132" s="33" customFormat="1" ht="17.399999999999999" x14ac:dyDescent="0.3"/>
    <row r="133" s="33" customFormat="1" ht="17.399999999999999" x14ac:dyDescent="0.3"/>
    <row r="134" s="33" customFormat="1" ht="17.399999999999999" x14ac:dyDescent="0.3"/>
    <row r="135" s="33" customFormat="1" ht="17.399999999999999" x14ac:dyDescent="0.3"/>
    <row r="136" s="33" customFormat="1" ht="17.399999999999999" x14ac:dyDescent="0.3"/>
    <row r="137" s="33" customFormat="1" ht="17.399999999999999" x14ac:dyDescent="0.3"/>
    <row r="138" s="33" customFormat="1" ht="17.399999999999999" x14ac:dyDescent="0.3"/>
    <row r="139" s="33" customFormat="1" ht="17.399999999999999" x14ac:dyDescent="0.3"/>
    <row r="140" s="33" customFormat="1" ht="17.399999999999999" x14ac:dyDescent="0.3"/>
    <row r="141" s="33" customFormat="1" ht="17.399999999999999" x14ac:dyDescent="0.3"/>
    <row r="142" s="33" customFormat="1" ht="17.399999999999999" x14ac:dyDescent="0.3"/>
  </sheetData>
  <mergeCells count="5">
    <mergeCell ref="A27:B27"/>
    <mergeCell ref="A3:F6"/>
    <mergeCell ref="C9:E9"/>
    <mergeCell ref="A21:B21"/>
    <mergeCell ref="A1:F1"/>
  </mergeCells>
  <phoneticPr fontId="5" type="noConversion"/>
  <pageMargins left="0.75" right="0.75" top="1" bottom="1" header="0.5" footer="0.5"/>
  <pageSetup scale="80" orientation="portrait" horizontalDpi="4294967293" r:id="rId1"/>
  <headerFooter alignWithMargins="0">
    <oddFooter>&amp;CCopyright © 2022 by McGraw Hill. All rights reserved. No reproduction or distribution without the prior written consent of McGraw Hill.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75"/>
  <sheetViews>
    <sheetView showGridLines="0" zoomScaleNormal="100" workbookViewId="0">
      <selection activeCell="B37" sqref="B37"/>
    </sheetView>
  </sheetViews>
  <sheetFormatPr defaultRowHeight="17.399999999999999" x14ac:dyDescent="0.3"/>
  <cols>
    <col min="1" max="1" width="5.77734375" style="29" customWidth="1"/>
    <col min="2" max="2" width="52.21875" customWidth="1"/>
    <col min="3" max="3" width="17.5546875" bestFit="1" customWidth="1"/>
    <col min="5" max="5" width="21.21875" bestFit="1" customWidth="1"/>
  </cols>
  <sheetData>
    <row r="1" spans="1:7" ht="21.6" thickBot="1" x14ac:dyDescent="0.45">
      <c r="A1" s="765" t="s">
        <v>465</v>
      </c>
      <c r="B1" s="766"/>
      <c r="C1" s="766"/>
      <c r="D1" s="766"/>
      <c r="E1" s="766"/>
      <c r="F1" s="776"/>
    </row>
    <row r="2" spans="1:7" x14ac:dyDescent="0.3">
      <c r="A2" s="526"/>
      <c r="B2" s="1"/>
      <c r="C2" s="1"/>
      <c r="D2" s="1"/>
      <c r="E2" s="1"/>
      <c r="F2" s="16"/>
      <c r="G2" s="16"/>
    </row>
    <row r="3" spans="1:7" ht="12.75" customHeight="1" x14ac:dyDescent="0.25">
      <c r="A3" s="787"/>
      <c r="B3" s="787"/>
      <c r="C3" s="787"/>
      <c r="D3" s="787"/>
      <c r="E3" s="787"/>
      <c r="F3" s="787"/>
      <c r="G3" s="787"/>
    </row>
    <row r="4" spans="1:7" ht="12.75" customHeight="1" x14ac:dyDescent="0.25">
      <c r="A4" s="787"/>
      <c r="B4" s="787"/>
      <c r="C4" s="787"/>
      <c r="D4" s="787"/>
      <c r="E4" s="787"/>
      <c r="F4" s="787"/>
      <c r="G4" s="787"/>
    </row>
    <row r="5" spans="1:7" ht="12.75" customHeight="1" x14ac:dyDescent="0.25">
      <c r="A5" s="787"/>
      <c r="B5" s="787"/>
      <c r="C5" s="787"/>
      <c r="D5" s="787"/>
      <c r="E5" s="787"/>
      <c r="F5" s="787"/>
      <c r="G5" s="787"/>
    </row>
    <row r="6" spans="1:7" ht="36" customHeight="1" x14ac:dyDescent="0.25">
      <c r="A6" s="787"/>
      <c r="B6" s="787"/>
      <c r="C6" s="787"/>
      <c r="D6" s="787"/>
      <c r="E6" s="787"/>
      <c r="F6" s="787"/>
      <c r="G6" s="787"/>
    </row>
    <row r="7" spans="1:7" x14ac:dyDescent="0.3">
      <c r="A7" s="523"/>
      <c r="B7" s="12"/>
      <c r="C7" s="12"/>
      <c r="D7" s="12"/>
      <c r="E7" s="12"/>
    </row>
    <row r="8" spans="1:7" ht="18" thickBot="1" x14ac:dyDescent="0.35">
      <c r="A8" s="14"/>
    </row>
    <row r="9" spans="1:7" x14ac:dyDescent="0.3">
      <c r="B9" s="47"/>
      <c r="C9" s="76"/>
      <c r="D9" s="48"/>
    </row>
    <row r="10" spans="1:7" x14ac:dyDescent="0.3">
      <c r="B10" s="49" t="s">
        <v>484</v>
      </c>
      <c r="C10" s="39"/>
      <c r="D10" s="51"/>
    </row>
    <row r="11" spans="1:7" x14ac:dyDescent="0.3">
      <c r="B11" s="49" t="s">
        <v>71</v>
      </c>
      <c r="C11" s="39">
        <v>7500</v>
      </c>
      <c r="D11" s="51"/>
    </row>
    <row r="12" spans="1:7" x14ac:dyDescent="0.3">
      <c r="B12" s="49" t="s">
        <v>72</v>
      </c>
      <c r="C12" s="39">
        <v>31200</v>
      </c>
      <c r="D12" s="51"/>
    </row>
    <row r="13" spans="1:7" x14ac:dyDescent="0.3">
      <c r="B13" s="49" t="s">
        <v>73</v>
      </c>
      <c r="C13" s="39">
        <v>67000</v>
      </c>
      <c r="D13" s="51"/>
    </row>
    <row r="14" spans="1:7" x14ac:dyDescent="0.3">
      <c r="B14" s="49" t="s">
        <v>74</v>
      </c>
      <c r="C14" s="39">
        <v>104000</v>
      </c>
      <c r="D14" s="51"/>
    </row>
    <row r="15" spans="1:7" x14ac:dyDescent="0.3">
      <c r="B15" s="49" t="s">
        <v>75</v>
      </c>
      <c r="C15" s="39"/>
      <c r="D15" s="51"/>
    </row>
    <row r="16" spans="1:7" x14ac:dyDescent="0.3">
      <c r="B16" s="49" t="s">
        <v>76</v>
      </c>
      <c r="C16" s="39">
        <v>65000</v>
      </c>
      <c r="D16" s="51"/>
    </row>
    <row r="17" spans="1:5" x14ac:dyDescent="0.3">
      <c r="B17" s="49" t="s">
        <v>77</v>
      </c>
      <c r="C17" s="39">
        <v>33500</v>
      </c>
      <c r="D17" s="51"/>
    </row>
    <row r="18" spans="1:5" x14ac:dyDescent="0.3">
      <c r="B18" s="49" t="s">
        <v>78</v>
      </c>
      <c r="C18" s="50"/>
      <c r="D18" s="51"/>
    </row>
    <row r="19" spans="1:5" x14ac:dyDescent="0.3">
      <c r="B19" s="49" t="s">
        <v>76</v>
      </c>
      <c r="C19" s="50">
        <v>4200</v>
      </c>
      <c r="D19" s="51"/>
    </row>
    <row r="20" spans="1:5" x14ac:dyDescent="0.3">
      <c r="B20" s="49" t="s">
        <v>77</v>
      </c>
      <c r="C20" s="50">
        <v>3500</v>
      </c>
      <c r="D20" s="51"/>
    </row>
    <row r="21" spans="1:5" x14ac:dyDescent="0.3">
      <c r="B21" s="49" t="s">
        <v>79</v>
      </c>
      <c r="C21" s="50"/>
      <c r="D21" s="51"/>
    </row>
    <row r="22" spans="1:5" x14ac:dyDescent="0.3">
      <c r="A22" s="24"/>
      <c r="B22" s="27" t="s">
        <v>297</v>
      </c>
      <c r="C22" s="537">
        <v>65450</v>
      </c>
      <c r="D22" s="131"/>
      <c r="E22" s="17"/>
    </row>
    <row r="23" spans="1:5" ht="54.75" customHeight="1" x14ac:dyDescent="0.3">
      <c r="A23" s="24"/>
      <c r="B23" s="27" t="s">
        <v>80</v>
      </c>
      <c r="C23" s="537">
        <v>13500</v>
      </c>
      <c r="D23" s="131"/>
      <c r="E23" s="17"/>
    </row>
    <row r="24" spans="1:5" x14ac:dyDescent="0.3">
      <c r="A24" s="24"/>
      <c r="B24" s="27" t="s">
        <v>81</v>
      </c>
      <c r="C24" s="537">
        <v>6000</v>
      </c>
      <c r="D24" s="131"/>
      <c r="E24" s="17"/>
    </row>
    <row r="25" spans="1:5" x14ac:dyDescent="0.3">
      <c r="B25" s="49" t="s">
        <v>82</v>
      </c>
      <c r="C25" s="39"/>
      <c r="D25" s="51"/>
    </row>
    <row r="26" spans="1:5" x14ac:dyDescent="0.3">
      <c r="B26" s="49" t="s">
        <v>83</v>
      </c>
      <c r="C26" s="39">
        <v>7000</v>
      </c>
      <c r="D26" s="51"/>
    </row>
    <row r="27" spans="1:5" x14ac:dyDescent="0.3">
      <c r="B27" s="49" t="s">
        <v>84</v>
      </c>
      <c r="C27" s="39">
        <v>1800</v>
      </c>
      <c r="D27" s="51"/>
    </row>
    <row r="28" spans="1:5" x14ac:dyDescent="0.3">
      <c r="B28" s="49" t="s">
        <v>85</v>
      </c>
      <c r="C28" s="39"/>
      <c r="D28" s="51"/>
    </row>
    <row r="29" spans="1:5" x14ac:dyDescent="0.3">
      <c r="B29" s="49" t="s">
        <v>83</v>
      </c>
      <c r="C29" s="39">
        <v>7500</v>
      </c>
      <c r="D29" s="51"/>
    </row>
    <row r="30" spans="1:5" x14ac:dyDescent="0.3">
      <c r="B30" s="49" t="s">
        <v>84</v>
      </c>
      <c r="C30" s="39">
        <v>1600</v>
      </c>
      <c r="D30" s="51"/>
    </row>
    <row r="31" spans="1:5" x14ac:dyDescent="0.3">
      <c r="B31" s="49" t="s">
        <v>86</v>
      </c>
      <c r="C31" s="39">
        <v>12000</v>
      </c>
      <c r="D31" s="51"/>
    </row>
    <row r="32" spans="1:5" x14ac:dyDescent="0.3">
      <c r="B32" s="49"/>
      <c r="C32" s="39"/>
      <c r="D32" s="51"/>
    </row>
    <row r="33" spans="1:5" x14ac:dyDescent="0.3">
      <c r="B33" s="49" t="s">
        <v>95</v>
      </c>
      <c r="C33" s="39">
        <v>617500</v>
      </c>
      <c r="D33" s="51"/>
    </row>
    <row r="34" spans="1:5" ht="18" thickBot="1" x14ac:dyDescent="0.35">
      <c r="B34" s="53" t="s">
        <v>96</v>
      </c>
      <c r="C34" s="77">
        <v>95000</v>
      </c>
      <c r="D34" s="54"/>
    </row>
    <row r="35" spans="1:5" ht="18" thickBot="1" x14ac:dyDescent="0.35">
      <c r="B35" s="2"/>
    </row>
    <row r="36" spans="1:5" ht="18" thickBot="1" x14ac:dyDescent="0.35">
      <c r="A36" s="784" t="s">
        <v>630</v>
      </c>
      <c r="B36" s="786"/>
    </row>
    <row r="37" spans="1:5" x14ac:dyDescent="0.3">
      <c r="B37" s="2"/>
    </row>
    <row r="38" spans="1:5" x14ac:dyDescent="0.3">
      <c r="B38" s="29" t="s">
        <v>664</v>
      </c>
    </row>
    <row r="39" spans="1:5" x14ac:dyDescent="0.3">
      <c r="B39" s="29" t="s">
        <v>665</v>
      </c>
    </row>
    <row r="40" spans="1:5" x14ac:dyDescent="0.3">
      <c r="B40" s="29" t="s">
        <v>666</v>
      </c>
    </row>
    <row r="41" spans="1:5" x14ac:dyDescent="0.3">
      <c r="B41" s="2"/>
    </row>
    <row r="42" spans="1:5" ht="18" thickBot="1" x14ac:dyDescent="0.35">
      <c r="B42" s="2"/>
    </row>
    <row r="43" spans="1:5" ht="18" thickBot="1" x14ac:dyDescent="0.35">
      <c r="A43" s="784" t="s">
        <v>269</v>
      </c>
      <c r="B43" s="786"/>
      <c r="D43" s="8"/>
      <c r="E43" s="9"/>
    </row>
    <row r="44" spans="1:5" x14ac:dyDescent="0.3">
      <c r="E44" s="9"/>
    </row>
    <row r="45" spans="1:5" x14ac:dyDescent="0.3">
      <c r="A45" s="31" t="s">
        <v>87</v>
      </c>
      <c r="C45" s="10" t="s">
        <v>298</v>
      </c>
      <c r="D45" s="156">
        <v>8.5</v>
      </c>
      <c r="E45" s="9"/>
    </row>
    <row r="46" spans="1:5" s="29" customFormat="1" x14ac:dyDescent="0.3">
      <c r="A46" s="31"/>
      <c r="E46" s="78"/>
    </row>
    <row r="47" spans="1:5" s="29" customFormat="1" x14ac:dyDescent="0.3">
      <c r="B47" s="29" t="s">
        <v>90</v>
      </c>
      <c r="C47" s="123">
        <f>C16</f>
        <v>65000</v>
      </c>
    </row>
    <row r="48" spans="1:5" s="29" customFormat="1" x14ac:dyDescent="0.3">
      <c r="B48" s="29" t="s">
        <v>91</v>
      </c>
      <c r="C48" s="122">
        <f>C19*D45</f>
        <v>35700</v>
      </c>
      <c r="D48" s="118" t="s">
        <v>625</v>
      </c>
    </row>
    <row r="49" spans="1:4" s="29" customFormat="1" x14ac:dyDescent="0.3">
      <c r="B49" s="29" t="s">
        <v>92</v>
      </c>
      <c r="C49" s="122">
        <f>C19*(C33/C34)</f>
        <v>27300</v>
      </c>
      <c r="D49" s="118" t="s">
        <v>626</v>
      </c>
    </row>
    <row r="50" spans="1:4" s="29" customFormat="1" ht="18" thickBot="1" x14ac:dyDescent="0.35">
      <c r="B50" s="29" t="s">
        <v>93</v>
      </c>
      <c r="C50" s="122">
        <f>C12</f>
        <v>31200</v>
      </c>
    </row>
    <row r="51" spans="1:4" s="29" customFormat="1" ht="18" thickBot="1" x14ac:dyDescent="0.35">
      <c r="B51" s="29" t="s">
        <v>94</v>
      </c>
      <c r="C51" s="694">
        <f>SUM(C47:C50)</f>
        <v>159200</v>
      </c>
    </row>
    <row r="52" spans="1:4" s="29" customFormat="1" x14ac:dyDescent="0.3">
      <c r="C52" s="39"/>
    </row>
    <row r="53" spans="1:4" s="29" customFormat="1" x14ac:dyDescent="0.3">
      <c r="B53" s="29" t="s">
        <v>237</v>
      </c>
      <c r="C53" s="79">
        <f>C33/C34</f>
        <v>6.5</v>
      </c>
    </row>
    <row r="54" spans="1:4" s="29" customFormat="1" x14ac:dyDescent="0.3">
      <c r="C54" s="39"/>
    </row>
    <row r="55" spans="1:4" s="29" customFormat="1" x14ac:dyDescent="0.3"/>
    <row r="56" spans="1:4" s="29" customFormat="1" x14ac:dyDescent="0.3">
      <c r="A56" s="31" t="s">
        <v>88</v>
      </c>
    </row>
    <row r="57" spans="1:4" s="29" customFormat="1" ht="18" thickBot="1" x14ac:dyDescent="0.35"/>
    <row r="58" spans="1:4" s="29" customFormat="1" ht="18" thickBot="1" x14ac:dyDescent="0.35">
      <c r="B58" s="29" t="s">
        <v>97</v>
      </c>
      <c r="C58" s="538">
        <f>(C19+C20)*(C33/C34)</f>
        <v>50050</v>
      </c>
    </row>
    <row r="59" spans="1:4" s="29" customFormat="1" x14ac:dyDescent="0.3"/>
    <row r="60" spans="1:4" s="29" customFormat="1" x14ac:dyDescent="0.3"/>
    <row r="61" spans="1:4" s="29" customFormat="1" x14ac:dyDescent="0.3"/>
    <row r="62" spans="1:4" s="29" customFormat="1" x14ac:dyDescent="0.3"/>
    <row r="63" spans="1:4" s="29" customFormat="1" x14ac:dyDescent="0.3"/>
    <row r="64" spans="1:4" s="29" customFormat="1" x14ac:dyDescent="0.3">
      <c r="A64" s="31" t="s">
        <v>89</v>
      </c>
    </row>
    <row r="65" spans="2:3" s="29" customFormat="1" x14ac:dyDescent="0.3"/>
    <row r="66" spans="2:3" s="29" customFormat="1" ht="18" thickBot="1" x14ac:dyDescent="0.35"/>
    <row r="67" spans="2:3" s="29" customFormat="1" x14ac:dyDescent="0.3">
      <c r="B67" s="29" t="s">
        <v>68</v>
      </c>
      <c r="C67" s="539">
        <f>C23+C24+C26+C29+C31</f>
        <v>46000</v>
      </c>
    </row>
    <row r="68" spans="2:3" s="29" customFormat="1" ht="18" thickBot="1" x14ac:dyDescent="0.35">
      <c r="B68" s="29" t="s">
        <v>69</v>
      </c>
      <c r="C68" s="540">
        <f>C58-C67</f>
        <v>4050</v>
      </c>
    </row>
    <row r="69" spans="2:3" s="29" customFormat="1" x14ac:dyDescent="0.3"/>
    <row r="70" spans="2:3" s="29" customFormat="1" x14ac:dyDescent="0.3"/>
    <row r="71" spans="2:3" s="29" customFormat="1" x14ac:dyDescent="0.3"/>
    <row r="72" spans="2:3" s="29" customFormat="1" x14ac:dyDescent="0.3"/>
    <row r="73" spans="2:3" s="29" customFormat="1" x14ac:dyDescent="0.3"/>
    <row r="74" spans="2:3" s="29" customFormat="1" x14ac:dyDescent="0.3"/>
    <row r="75" spans="2:3" s="29" customFormat="1" x14ac:dyDescent="0.3"/>
  </sheetData>
  <mergeCells count="4">
    <mergeCell ref="A43:B43"/>
    <mergeCell ref="A3:G6"/>
    <mergeCell ref="A36:B36"/>
    <mergeCell ref="A1:F1"/>
  </mergeCells>
  <phoneticPr fontId="5" type="noConversion"/>
  <pageMargins left="0.75" right="0.75" top="1" bottom="1" header="0.5" footer="0.5"/>
  <pageSetup scale="80" orientation="portrait" horizontalDpi="4294967293" r:id="rId1"/>
  <headerFooter alignWithMargins="0">
    <oddFooter>&amp;CCopyright © 2022 by McGraw Hill. All rights reserved. No reproduction or distribution without the prior written consent of McGraw Hill.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0"/>
  <sheetViews>
    <sheetView showGridLines="0" zoomScaleNormal="100" workbookViewId="0">
      <selection activeCell="B37" sqref="B37"/>
    </sheetView>
  </sheetViews>
  <sheetFormatPr defaultRowHeight="13.2" x14ac:dyDescent="0.25"/>
  <cols>
    <col min="1" max="1" width="5.77734375" customWidth="1"/>
    <col min="2" max="2" width="16" customWidth="1"/>
    <col min="3" max="3" width="19.21875" customWidth="1"/>
    <col min="4" max="4" width="18.21875" customWidth="1"/>
    <col min="5" max="5" width="19.5546875" customWidth="1"/>
    <col min="6" max="6" width="25.21875" customWidth="1"/>
    <col min="7" max="7" width="19.77734375" customWidth="1"/>
  </cols>
  <sheetData>
    <row r="1" spans="1:7" ht="21.6" thickBot="1" x14ac:dyDescent="0.45">
      <c r="A1" s="790" t="s">
        <v>467</v>
      </c>
      <c r="B1" s="791"/>
      <c r="C1" s="791"/>
      <c r="D1" s="791"/>
      <c r="E1" s="791"/>
      <c r="F1" s="791"/>
      <c r="G1" s="792"/>
    </row>
    <row r="15" spans="1:7" ht="18" customHeight="1" x14ac:dyDescent="0.25"/>
    <row r="16" spans="1:7" ht="18" customHeight="1" x14ac:dyDescent="0.25"/>
    <row r="17" spans="1:7" ht="18" customHeight="1" x14ac:dyDescent="0.25"/>
    <row r="18" spans="1:7" ht="13.8" thickBot="1" x14ac:dyDescent="0.3"/>
    <row r="19" spans="1:7" ht="35.4" thickBot="1" x14ac:dyDescent="0.3">
      <c r="B19" s="502" t="s">
        <v>333</v>
      </c>
      <c r="C19" s="695" t="s">
        <v>67</v>
      </c>
      <c r="D19" s="695" t="s">
        <v>334</v>
      </c>
      <c r="E19" s="695" t="s">
        <v>335</v>
      </c>
    </row>
    <row r="20" spans="1:7" ht="18" thickBot="1" x14ac:dyDescent="0.3">
      <c r="B20" s="503" t="s">
        <v>336</v>
      </c>
      <c r="C20" s="504" t="s">
        <v>337</v>
      </c>
      <c r="D20" s="504">
        <v>45</v>
      </c>
      <c r="E20" s="504" t="s">
        <v>338</v>
      </c>
    </row>
    <row r="21" spans="1:7" ht="54.75" customHeight="1" thickBot="1" x14ac:dyDescent="0.3">
      <c r="A21" s="17"/>
      <c r="B21" s="545" t="s">
        <v>339</v>
      </c>
      <c r="C21" s="546">
        <v>13229</v>
      </c>
      <c r="D21" s="547">
        <v>88</v>
      </c>
      <c r="E21" s="546">
        <v>22184</v>
      </c>
      <c r="F21" s="17"/>
    </row>
    <row r="22" spans="1:7" ht="18" thickBot="1" x14ac:dyDescent="0.3">
      <c r="B22" s="503" t="s">
        <v>340</v>
      </c>
      <c r="C22" s="505">
        <v>42338</v>
      </c>
      <c r="D22" s="504">
        <v>133</v>
      </c>
      <c r="E22" s="505">
        <v>49654</v>
      </c>
    </row>
    <row r="23" spans="1:7" ht="17.399999999999999" x14ac:dyDescent="0.3">
      <c r="B23" s="29"/>
      <c r="C23" s="29"/>
      <c r="D23" s="29"/>
      <c r="E23" s="29"/>
    </row>
    <row r="24" spans="1:7" ht="15.6" x14ac:dyDescent="0.25">
      <c r="A24" s="178"/>
      <c r="B24" s="178"/>
      <c r="C24" s="178"/>
      <c r="D24" s="178"/>
    </row>
    <row r="25" spans="1:7" ht="15.6" x14ac:dyDescent="0.25">
      <c r="A25" s="178"/>
      <c r="B25" s="179"/>
      <c r="C25" s="179"/>
      <c r="D25" s="179"/>
    </row>
    <row r="26" spans="1:7" ht="15.6" x14ac:dyDescent="0.25">
      <c r="A26" s="178"/>
      <c r="B26" s="180"/>
      <c r="C26" s="179"/>
      <c r="D26" s="180"/>
    </row>
    <row r="27" spans="1:7" ht="16.2" thickBot="1" x14ac:dyDescent="0.3">
      <c r="A27" s="178"/>
      <c r="B27" s="180"/>
      <c r="C27" s="179"/>
      <c r="D27" s="180"/>
    </row>
    <row r="28" spans="1:7" ht="18" thickBot="1" x14ac:dyDescent="0.35">
      <c r="A28" s="784" t="s">
        <v>667</v>
      </c>
      <c r="B28" s="786"/>
    </row>
    <row r="29" spans="1:7" ht="17.399999999999999" x14ac:dyDescent="0.3">
      <c r="A29" s="528"/>
    </row>
    <row r="30" spans="1:7" ht="17.399999999999999" x14ac:dyDescent="0.3">
      <c r="A30" s="528"/>
      <c r="B30" s="781" t="s">
        <v>668</v>
      </c>
      <c r="C30" s="781"/>
      <c r="D30" s="781"/>
      <c r="E30" s="781"/>
      <c r="F30" s="781"/>
      <c r="G30" s="781"/>
    </row>
    <row r="31" spans="1:7" ht="36" customHeight="1" x14ac:dyDescent="0.3">
      <c r="B31" s="781" t="s">
        <v>776</v>
      </c>
      <c r="C31" s="781"/>
      <c r="D31" s="781"/>
      <c r="E31" s="781"/>
      <c r="F31" s="781"/>
      <c r="G31" s="781"/>
    </row>
    <row r="32" spans="1:7" ht="35.25" customHeight="1" x14ac:dyDescent="0.3">
      <c r="B32" s="781" t="s">
        <v>777</v>
      </c>
      <c r="C32" s="781"/>
      <c r="D32" s="781"/>
      <c r="E32" s="781"/>
      <c r="F32" s="781"/>
      <c r="G32" s="781"/>
    </row>
    <row r="33" spans="1:7" ht="17.399999999999999" x14ac:dyDescent="0.3">
      <c r="B33" s="781" t="s">
        <v>669</v>
      </c>
      <c r="C33" s="781"/>
      <c r="D33" s="781"/>
      <c r="E33" s="781"/>
      <c r="F33" s="781"/>
      <c r="G33" s="781"/>
    </row>
    <row r="34" spans="1:7" ht="39.75" customHeight="1" x14ac:dyDescent="0.3">
      <c r="B34" s="781" t="s">
        <v>778</v>
      </c>
      <c r="C34" s="781"/>
      <c r="D34" s="781"/>
      <c r="E34" s="781"/>
      <c r="F34" s="781"/>
      <c r="G34" s="781"/>
    </row>
    <row r="35" spans="1:7" s="29" customFormat="1" ht="18" thickBot="1" x14ac:dyDescent="0.35"/>
    <row r="36" spans="1:7" ht="18" thickBot="1" x14ac:dyDescent="0.35">
      <c r="A36" s="784" t="s">
        <v>240</v>
      </c>
      <c r="B36" s="785"/>
      <c r="C36" s="786"/>
    </row>
    <row r="38" spans="1:7" s="29" customFormat="1" ht="17.399999999999999" x14ac:dyDescent="0.3">
      <c r="A38" s="554" t="s">
        <v>341</v>
      </c>
      <c r="B38" s="554"/>
      <c r="D38" s="561">
        <v>495000</v>
      </c>
      <c r="E38" s="554"/>
      <c r="F38" s="554"/>
    </row>
    <row r="39" spans="1:7" s="29" customFormat="1" ht="17.399999999999999" x14ac:dyDescent="0.3">
      <c r="A39" s="554" t="s">
        <v>342</v>
      </c>
      <c r="B39" s="554"/>
      <c r="D39" s="562">
        <v>22500</v>
      </c>
      <c r="E39" s="554"/>
      <c r="F39" s="554"/>
    </row>
    <row r="40" spans="1:7" s="29" customFormat="1" ht="17.399999999999999" x14ac:dyDescent="0.3">
      <c r="A40" s="554" t="s">
        <v>343</v>
      </c>
      <c r="B40" s="554"/>
      <c r="D40" s="563">
        <f>D38/D39</f>
        <v>22</v>
      </c>
      <c r="E40" s="554"/>
      <c r="F40" s="554"/>
    </row>
    <row r="41" spans="1:7" s="29" customFormat="1" ht="17.399999999999999" x14ac:dyDescent="0.3">
      <c r="A41" s="554" t="s">
        <v>344</v>
      </c>
      <c r="B41" s="554"/>
      <c r="D41" s="562">
        <v>23800</v>
      </c>
      <c r="E41" s="554"/>
      <c r="F41" s="554"/>
    </row>
    <row r="42" spans="1:7" ht="15" x14ac:dyDescent="0.25">
      <c r="B42" s="181"/>
      <c r="C42" s="181"/>
      <c r="D42" s="182"/>
      <c r="E42" s="181"/>
      <c r="F42" s="181"/>
      <c r="G42" s="181"/>
    </row>
    <row r="43" spans="1:7" ht="81" customHeight="1" x14ac:dyDescent="0.25">
      <c r="B43" s="183" t="s">
        <v>333</v>
      </c>
      <c r="C43" s="183" t="s">
        <v>67</v>
      </c>
      <c r="D43" s="183" t="s">
        <v>334</v>
      </c>
      <c r="E43" s="183" t="s">
        <v>335</v>
      </c>
      <c r="F43" s="184" t="s">
        <v>345</v>
      </c>
      <c r="G43" s="183" t="s">
        <v>346</v>
      </c>
    </row>
    <row r="44" spans="1:7" s="29" customFormat="1" ht="17.399999999999999" x14ac:dyDescent="0.3">
      <c r="B44" s="548" t="s">
        <v>336</v>
      </c>
      <c r="C44" s="549">
        <v>6753</v>
      </c>
      <c r="D44" s="550">
        <v>45</v>
      </c>
      <c r="E44" s="549">
        <v>15367</v>
      </c>
      <c r="F44" s="551">
        <f>D44*$D$40</f>
        <v>990</v>
      </c>
      <c r="G44" s="188">
        <f>C44+E44+F44</f>
        <v>23110</v>
      </c>
    </row>
    <row r="45" spans="1:7" s="29" customFormat="1" ht="17.399999999999999" x14ac:dyDescent="0.3">
      <c r="B45" s="548" t="s">
        <v>339</v>
      </c>
      <c r="C45" s="552">
        <v>13229</v>
      </c>
      <c r="D45" s="550">
        <v>88</v>
      </c>
      <c r="E45" s="552">
        <v>22184</v>
      </c>
      <c r="F45" s="553">
        <f>D45*$D$40</f>
        <v>1936</v>
      </c>
      <c r="G45" s="190">
        <f>C45+E45+F45</f>
        <v>37349</v>
      </c>
    </row>
    <row r="46" spans="1:7" s="29" customFormat="1" ht="17.399999999999999" x14ac:dyDescent="0.3">
      <c r="B46" s="548" t="s">
        <v>340</v>
      </c>
      <c r="C46" s="552">
        <v>42338</v>
      </c>
      <c r="D46" s="550">
        <v>133</v>
      </c>
      <c r="E46" s="552">
        <v>49654</v>
      </c>
      <c r="F46" s="553">
        <f>D46*$D$40</f>
        <v>2926</v>
      </c>
      <c r="G46" s="190">
        <f>C46+E46+F46</f>
        <v>94918</v>
      </c>
    </row>
    <row r="47" spans="1:7" s="29" customFormat="1" ht="17.399999999999999" x14ac:dyDescent="0.3">
      <c r="B47" s="554"/>
      <c r="C47" s="554"/>
      <c r="D47" s="554"/>
      <c r="E47" s="554"/>
      <c r="F47" s="554"/>
      <c r="G47" s="554"/>
    </row>
    <row r="48" spans="1:7" s="29" customFormat="1" ht="17.399999999999999" x14ac:dyDescent="0.3">
      <c r="B48" s="555" t="s">
        <v>347</v>
      </c>
      <c r="C48" s="556"/>
      <c r="D48" s="557">
        <f>D40*D41</f>
        <v>523600</v>
      </c>
      <c r="E48" s="558" t="s">
        <v>624</v>
      </c>
      <c r="F48" s="556"/>
      <c r="G48" s="556"/>
    </row>
    <row r="49" spans="2:7" s="29" customFormat="1" ht="21" x14ac:dyDescent="0.6">
      <c r="B49" s="556" t="s">
        <v>322</v>
      </c>
      <c r="C49" s="556"/>
      <c r="D49" s="559">
        <v>525000</v>
      </c>
      <c r="E49" s="556"/>
      <c r="F49" s="556"/>
      <c r="G49" s="556"/>
    </row>
    <row r="50" spans="2:7" s="29" customFormat="1" ht="17.399999999999999" x14ac:dyDescent="0.3">
      <c r="B50" s="556" t="s">
        <v>348</v>
      </c>
      <c r="C50" s="556"/>
      <c r="D50" s="560">
        <f>D49-D48</f>
        <v>1400</v>
      </c>
      <c r="E50" s="556"/>
      <c r="F50" s="556"/>
      <c r="G50" s="556"/>
    </row>
  </sheetData>
  <mergeCells count="8">
    <mergeCell ref="B34:G34"/>
    <mergeCell ref="A28:B28"/>
    <mergeCell ref="A36:C36"/>
    <mergeCell ref="A1:G1"/>
    <mergeCell ref="B30:G30"/>
    <mergeCell ref="B31:G31"/>
    <mergeCell ref="B32:G32"/>
    <mergeCell ref="B33:G33"/>
  </mergeCells>
  <phoneticPr fontId="0" type="noConversion"/>
  <pageMargins left="0.75" right="0.75" top="1" bottom="1" header="0.5" footer="0.5"/>
  <pageSetup scale="80" orientation="portrait" r:id="rId1"/>
  <headerFooter alignWithMargins="0">
    <oddFooter>&amp;CCopyright © 2022 by McGraw Hill. All rights reserved. No reproduction or distribution without the prior written consent of McGraw Hill.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G106"/>
  <sheetViews>
    <sheetView showGridLines="0" zoomScaleNormal="100" workbookViewId="0">
      <selection activeCell="B37" sqref="B37"/>
    </sheetView>
  </sheetViews>
  <sheetFormatPr defaultRowHeight="13.2" x14ac:dyDescent="0.25"/>
  <cols>
    <col min="1" max="1" width="5.77734375" customWidth="1"/>
    <col min="2" max="2" width="45" customWidth="1"/>
    <col min="3" max="3" width="20.77734375" customWidth="1"/>
    <col min="4" max="4" width="18" customWidth="1"/>
    <col min="5" max="5" width="15.44140625" customWidth="1"/>
  </cols>
  <sheetData>
    <row r="1" spans="1:7" ht="21.6" thickBot="1" x14ac:dyDescent="0.45">
      <c r="A1" s="790" t="s">
        <v>349</v>
      </c>
      <c r="B1" s="791"/>
      <c r="C1" s="791"/>
      <c r="D1" s="791"/>
      <c r="E1" s="791"/>
      <c r="F1" s="791"/>
      <c r="G1" s="792"/>
    </row>
    <row r="2" spans="1:7" s="17" customFormat="1" x14ac:dyDescent="0.25">
      <c r="A2" s="796"/>
      <c r="B2" s="794"/>
      <c r="C2" s="794"/>
      <c r="D2" s="794"/>
      <c r="E2" s="794"/>
      <c r="F2" s="794"/>
      <c r="G2" s="16"/>
    </row>
    <row r="3" spans="1:7" s="17" customFormat="1" x14ac:dyDescent="0.25">
      <c r="A3" s="794"/>
      <c r="B3" s="794"/>
      <c r="C3" s="794"/>
      <c r="D3" s="794"/>
      <c r="E3" s="794"/>
      <c r="F3" s="794"/>
      <c r="G3" s="16"/>
    </row>
    <row r="4" spans="1:7" ht="24" customHeight="1" x14ac:dyDescent="0.25">
      <c r="A4" s="794"/>
      <c r="B4" s="794"/>
      <c r="C4" s="794"/>
      <c r="D4" s="794"/>
      <c r="E4" s="794"/>
      <c r="F4" s="794"/>
    </row>
    <row r="5" spans="1:7" ht="14.55" customHeight="1" x14ac:dyDescent="0.25">
      <c r="A5" s="12"/>
      <c r="B5" s="12"/>
      <c r="C5" s="12"/>
      <c r="D5" s="12"/>
      <c r="E5" s="12"/>
    </row>
    <row r="6" spans="1:7" ht="14.55" customHeight="1" thickBot="1" x14ac:dyDescent="0.3">
      <c r="A6" s="12"/>
      <c r="B6" s="12"/>
      <c r="C6" s="12"/>
      <c r="D6" s="12"/>
      <c r="E6" s="12"/>
    </row>
    <row r="7" spans="1:7" ht="18" thickBot="1" x14ac:dyDescent="0.35">
      <c r="A7" s="784" t="s">
        <v>180</v>
      </c>
      <c r="B7" s="786"/>
    </row>
    <row r="8" spans="1:7" ht="17.399999999999999" x14ac:dyDescent="0.3">
      <c r="A8" s="14"/>
      <c r="B8" s="37" t="s">
        <v>105</v>
      </c>
      <c r="C8" s="39">
        <v>568000</v>
      </c>
      <c r="D8" s="37"/>
    </row>
    <row r="9" spans="1:7" ht="17.399999999999999" x14ac:dyDescent="0.3">
      <c r="A9" s="14"/>
      <c r="B9" s="37" t="s">
        <v>106</v>
      </c>
      <c r="C9" s="50">
        <v>71000</v>
      </c>
      <c r="D9" s="37"/>
    </row>
    <row r="10" spans="1:7" ht="17.399999999999999" x14ac:dyDescent="0.3">
      <c r="A10" s="14"/>
      <c r="B10" s="37"/>
      <c r="C10" s="37"/>
      <c r="D10" s="37"/>
    </row>
    <row r="11" spans="1:7" ht="17.399999999999999" x14ac:dyDescent="0.3">
      <c r="A11" s="14"/>
      <c r="B11" s="588" t="s">
        <v>896</v>
      </c>
      <c r="C11" s="37"/>
      <c r="D11" s="37"/>
    </row>
    <row r="12" spans="1:7" ht="17.399999999999999" x14ac:dyDescent="0.3">
      <c r="A12" s="14"/>
      <c r="B12" s="37" t="s">
        <v>107</v>
      </c>
      <c r="C12" s="39">
        <v>582250</v>
      </c>
      <c r="D12" s="37"/>
    </row>
    <row r="13" spans="1:7" ht="17.399999999999999" x14ac:dyDescent="0.3">
      <c r="A13" s="14"/>
      <c r="B13" s="37" t="s">
        <v>108</v>
      </c>
      <c r="C13" s="50">
        <v>71500</v>
      </c>
      <c r="D13" s="37"/>
    </row>
    <row r="14" spans="1:7" ht="17.399999999999999" x14ac:dyDescent="0.3">
      <c r="A14" s="14"/>
      <c r="B14" s="37"/>
      <c r="C14" s="795" t="s">
        <v>162</v>
      </c>
      <c r="D14" s="37"/>
    </row>
    <row r="15" spans="1:7" ht="25.5" customHeight="1" x14ac:dyDescent="0.3">
      <c r="A15" s="14"/>
      <c r="B15" s="37"/>
      <c r="C15" s="795"/>
      <c r="D15" s="37"/>
    </row>
    <row r="16" spans="1:7" ht="17.399999999999999" x14ac:dyDescent="0.3">
      <c r="A16" s="14"/>
      <c r="B16" s="37" t="s">
        <v>109</v>
      </c>
      <c r="C16" s="52">
        <v>139000</v>
      </c>
      <c r="D16" s="37"/>
    </row>
    <row r="17" spans="1:5" ht="17.399999999999999" x14ac:dyDescent="0.3">
      <c r="A17" s="14"/>
      <c r="B17" s="37" t="s">
        <v>110</v>
      </c>
      <c r="C17" s="52">
        <v>216840</v>
      </c>
      <c r="D17" s="37"/>
    </row>
    <row r="18" spans="1:5" ht="17.399999999999999" x14ac:dyDescent="0.3">
      <c r="A18" s="14"/>
      <c r="B18" s="37" t="s">
        <v>111</v>
      </c>
      <c r="C18" s="52">
        <v>200160</v>
      </c>
      <c r="D18" s="37"/>
    </row>
    <row r="19" spans="1:5" ht="18" thickBot="1" x14ac:dyDescent="0.35">
      <c r="A19" s="14"/>
      <c r="B19" s="37"/>
      <c r="C19" s="52"/>
      <c r="D19" s="37"/>
    </row>
    <row r="20" spans="1:5" s="29" customFormat="1" ht="18" thickBot="1" x14ac:dyDescent="0.35">
      <c r="A20" s="784" t="s">
        <v>630</v>
      </c>
      <c r="B20" s="786"/>
      <c r="C20" s="167"/>
      <c r="D20" s="14"/>
    </row>
    <row r="21" spans="1:5" s="29" customFormat="1" ht="17.399999999999999" x14ac:dyDescent="0.3">
      <c r="B21" s="14"/>
      <c r="C21" s="167"/>
      <c r="D21" s="14"/>
    </row>
    <row r="22" spans="1:5" s="29" customFormat="1" ht="17.399999999999999" x14ac:dyDescent="0.3">
      <c r="B22" s="14" t="s">
        <v>670</v>
      </c>
      <c r="C22" s="167"/>
      <c r="D22" s="14"/>
    </row>
    <row r="23" spans="1:5" s="29" customFormat="1" ht="17.399999999999999" x14ac:dyDescent="0.3">
      <c r="B23" s="14" t="s">
        <v>671</v>
      </c>
      <c r="C23" s="167"/>
      <c r="D23" s="14"/>
    </row>
    <row r="24" spans="1:5" s="29" customFormat="1" ht="17.399999999999999" x14ac:dyDescent="0.3">
      <c r="A24" s="14"/>
      <c r="B24" s="14" t="s">
        <v>672</v>
      </c>
      <c r="C24" s="167"/>
      <c r="D24" s="14"/>
    </row>
    <row r="25" spans="1:5" ht="15.6" thickBot="1" x14ac:dyDescent="0.3">
      <c r="B25" s="564"/>
      <c r="C25" s="17"/>
      <c r="D25" s="17"/>
    </row>
    <row r="26" spans="1:5" ht="18" thickBot="1" x14ac:dyDescent="0.35">
      <c r="A26" s="784" t="s">
        <v>240</v>
      </c>
      <c r="B26" s="786"/>
      <c r="D26" s="8"/>
      <c r="E26" s="9"/>
    </row>
    <row r="27" spans="1:5" x14ac:dyDescent="0.25">
      <c r="E27" s="9"/>
    </row>
    <row r="28" spans="1:5" ht="17.399999999999999" x14ac:dyDescent="0.3">
      <c r="A28" s="93" t="s">
        <v>275</v>
      </c>
      <c r="E28" s="9"/>
    </row>
    <row r="29" spans="1:5" ht="16.2" thickBot="1" x14ac:dyDescent="0.35">
      <c r="A29" s="10"/>
      <c r="E29" s="9"/>
    </row>
    <row r="30" spans="1:5" s="29" customFormat="1" ht="18" thickBot="1" x14ac:dyDescent="0.35">
      <c r="B30" s="158" t="s">
        <v>112</v>
      </c>
      <c r="D30" s="644">
        <f>C8/C9</f>
        <v>8</v>
      </c>
    </row>
    <row r="31" spans="1:5" s="29" customFormat="1" ht="17.399999999999999" x14ac:dyDescent="0.3">
      <c r="B31" s="506" t="s">
        <v>596</v>
      </c>
      <c r="C31" s="229"/>
    </row>
    <row r="32" spans="1:5" s="29" customFormat="1" ht="17.399999999999999" x14ac:dyDescent="0.3">
      <c r="C32" s="229"/>
    </row>
    <row r="33" spans="1:7" s="29" customFormat="1" ht="17.399999999999999" x14ac:dyDescent="0.3">
      <c r="A33" s="93" t="s">
        <v>276</v>
      </c>
      <c r="C33" s="229"/>
    </row>
    <row r="34" spans="1:7" s="29" customFormat="1" ht="17.399999999999999" x14ac:dyDescent="0.3">
      <c r="C34" s="229"/>
    </row>
    <row r="35" spans="1:7" s="29" customFormat="1" ht="17.399999999999999" x14ac:dyDescent="0.3">
      <c r="B35" s="29" t="s">
        <v>70</v>
      </c>
      <c r="C35" s="322">
        <f>D30*C13</f>
        <v>572000</v>
      </c>
      <c r="D35" s="118" t="s">
        <v>623</v>
      </c>
    </row>
    <row r="36" spans="1:7" s="29" customFormat="1" ht="18" thickBot="1" x14ac:dyDescent="0.35">
      <c r="B36" s="29" t="s">
        <v>68</v>
      </c>
      <c r="C36" s="321">
        <f>C12</f>
        <v>582250</v>
      </c>
    </row>
    <row r="37" spans="1:7" s="29" customFormat="1" ht="18" thickBot="1" x14ac:dyDescent="0.35">
      <c r="B37" s="29" t="s">
        <v>104</v>
      </c>
      <c r="C37" s="642">
        <f>C36-C35</f>
        <v>10250</v>
      </c>
    </row>
    <row r="38" spans="1:7" s="29" customFormat="1" ht="17.399999999999999" x14ac:dyDescent="0.3"/>
    <row r="39" spans="1:7" s="29" customFormat="1" ht="17.399999999999999" x14ac:dyDescent="0.3">
      <c r="A39" s="793" t="s">
        <v>277</v>
      </c>
      <c r="B39" s="794"/>
      <c r="C39" s="794"/>
      <c r="D39" s="794"/>
      <c r="E39" s="794"/>
      <c r="F39" s="794"/>
      <c r="G39" s="794"/>
    </row>
    <row r="40" spans="1:7" s="29" customFormat="1" ht="20.25" customHeight="1" x14ac:dyDescent="0.3">
      <c r="A40" s="794"/>
      <c r="B40" s="794"/>
      <c r="C40" s="794"/>
      <c r="D40" s="794"/>
      <c r="E40" s="794"/>
      <c r="F40" s="794"/>
      <c r="G40" s="794"/>
    </row>
    <row r="41" spans="1:7" s="29" customFormat="1" ht="17.399999999999999" x14ac:dyDescent="0.3"/>
    <row r="42" spans="1:7" s="29" customFormat="1" ht="17.399999999999999" x14ac:dyDescent="0.3">
      <c r="B42" s="29" t="s">
        <v>241</v>
      </c>
      <c r="D42" s="36">
        <f>C37</f>
        <v>10250</v>
      </c>
    </row>
    <row r="43" spans="1:7" s="29" customFormat="1" ht="17.399999999999999" x14ac:dyDescent="0.3">
      <c r="B43" s="29" t="s">
        <v>215</v>
      </c>
      <c r="E43" s="36">
        <f>C37</f>
        <v>10250</v>
      </c>
    </row>
    <row r="44" spans="1:7" s="29" customFormat="1" ht="17.399999999999999" x14ac:dyDescent="0.3"/>
    <row r="45" spans="1:7" s="29" customFormat="1" ht="17.399999999999999" x14ac:dyDescent="0.3"/>
    <row r="46" spans="1:7" s="29" customFormat="1" ht="17.399999999999999" x14ac:dyDescent="0.3"/>
    <row r="47" spans="1:7" s="29" customFormat="1" ht="17.399999999999999" x14ac:dyDescent="0.3"/>
    <row r="48" spans="1:7" s="29" customFormat="1" ht="17.399999999999999" x14ac:dyDescent="0.3"/>
    <row r="49" s="29" customFormat="1" ht="17.399999999999999" x14ac:dyDescent="0.3"/>
    <row r="50" s="29" customFormat="1" ht="17.399999999999999" x14ac:dyDescent="0.3"/>
    <row r="51" s="29" customFormat="1" ht="17.399999999999999" x14ac:dyDescent="0.3"/>
    <row r="52" s="29" customFormat="1" ht="17.399999999999999" x14ac:dyDescent="0.3"/>
    <row r="53" s="29" customFormat="1" ht="17.399999999999999" x14ac:dyDescent="0.3"/>
    <row r="54" s="29" customFormat="1" ht="17.399999999999999" x14ac:dyDescent="0.3"/>
    <row r="55" s="29" customFormat="1" ht="17.399999999999999" x14ac:dyDescent="0.3"/>
    <row r="56" s="29" customFormat="1" ht="17.399999999999999" x14ac:dyDescent="0.3"/>
    <row r="57" s="29" customFormat="1" ht="17.399999999999999" x14ac:dyDescent="0.3"/>
    <row r="58" s="29" customFormat="1" ht="17.399999999999999" x14ac:dyDescent="0.3"/>
    <row r="59" s="29" customFormat="1" ht="17.399999999999999" x14ac:dyDescent="0.3"/>
    <row r="60" s="29" customFormat="1" ht="17.399999999999999" x14ac:dyDescent="0.3"/>
    <row r="61" s="29" customFormat="1" ht="17.399999999999999" x14ac:dyDescent="0.3"/>
    <row r="62" s="29" customFormat="1" ht="17.399999999999999" x14ac:dyDescent="0.3"/>
    <row r="63" s="29" customFormat="1" ht="17.399999999999999" x14ac:dyDescent="0.3"/>
    <row r="64" s="29" customFormat="1" ht="17.399999999999999" x14ac:dyDescent="0.3"/>
    <row r="65" s="29" customFormat="1" ht="17.399999999999999" x14ac:dyDescent="0.3"/>
    <row r="66" s="29" customFormat="1" ht="17.399999999999999" x14ac:dyDescent="0.3"/>
    <row r="67" s="29" customFormat="1" ht="17.399999999999999" x14ac:dyDescent="0.3"/>
    <row r="68" s="29" customFormat="1" ht="17.399999999999999" x14ac:dyDescent="0.3"/>
    <row r="69" s="29" customFormat="1" ht="17.399999999999999" x14ac:dyDescent="0.3"/>
    <row r="70" s="29" customFormat="1" ht="17.399999999999999" x14ac:dyDescent="0.3"/>
    <row r="71" s="29" customFormat="1" ht="17.399999999999999" x14ac:dyDescent="0.3"/>
    <row r="72" s="29" customFormat="1" ht="17.399999999999999" x14ac:dyDescent="0.3"/>
    <row r="73" s="29" customFormat="1" ht="17.399999999999999" x14ac:dyDescent="0.3"/>
    <row r="74" s="29" customFormat="1" ht="17.399999999999999" x14ac:dyDescent="0.3"/>
    <row r="75" s="29" customFormat="1" ht="17.399999999999999" x14ac:dyDescent="0.3"/>
    <row r="76" s="29" customFormat="1" ht="17.399999999999999" x14ac:dyDescent="0.3"/>
    <row r="77" s="29" customFormat="1" ht="17.399999999999999" x14ac:dyDescent="0.3"/>
    <row r="78" s="29" customFormat="1" ht="17.399999999999999" x14ac:dyDescent="0.3"/>
    <row r="79" s="29" customFormat="1" ht="17.399999999999999" x14ac:dyDescent="0.3"/>
    <row r="80" s="29" customFormat="1" ht="17.399999999999999" x14ac:dyDescent="0.3"/>
    <row r="81" s="29" customFormat="1" ht="17.399999999999999" x14ac:dyDescent="0.3"/>
    <row r="82" s="29" customFormat="1" ht="17.399999999999999" x14ac:dyDescent="0.3"/>
    <row r="83" s="29" customFormat="1" ht="17.399999999999999" x14ac:dyDescent="0.3"/>
    <row r="84" s="29" customFormat="1" ht="17.399999999999999" x14ac:dyDescent="0.3"/>
    <row r="85" s="29" customFormat="1" ht="17.399999999999999" x14ac:dyDescent="0.3"/>
    <row r="86" s="29" customFormat="1" ht="17.399999999999999" x14ac:dyDescent="0.3"/>
    <row r="87" s="29" customFormat="1" ht="17.399999999999999" x14ac:dyDescent="0.3"/>
    <row r="88" s="29" customFormat="1" ht="17.399999999999999" x14ac:dyDescent="0.3"/>
    <row r="89" s="29" customFormat="1" ht="17.399999999999999" x14ac:dyDescent="0.3"/>
    <row r="90" s="29" customFormat="1" ht="17.399999999999999" x14ac:dyDescent="0.3"/>
    <row r="91" s="29" customFormat="1" ht="17.399999999999999" x14ac:dyDescent="0.3"/>
    <row r="92" s="29" customFormat="1" ht="17.399999999999999" x14ac:dyDescent="0.3"/>
    <row r="93" s="29" customFormat="1" ht="17.399999999999999" x14ac:dyDescent="0.3"/>
    <row r="94" s="29" customFormat="1" ht="17.399999999999999" x14ac:dyDescent="0.3"/>
    <row r="95" s="29" customFormat="1" ht="17.399999999999999" x14ac:dyDescent="0.3"/>
    <row r="96" s="29" customFormat="1" ht="17.399999999999999" x14ac:dyDescent="0.3"/>
    <row r="97" s="29" customFormat="1" ht="17.399999999999999" x14ac:dyDescent="0.3"/>
    <row r="98" s="29" customFormat="1" ht="17.399999999999999" x14ac:dyDescent="0.3"/>
    <row r="99" s="29" customFormat="1" ht="17.399999999999999" x14ac:dyDescent="0.3"/>
    <row r="100" s="29" customFormat="1" ht="17.399999999999999" x14ac:dyDescent="0.3"/>
    <row r="101" s="29" customFormat="1" ht="17.399999999999999" x14ac:dyDescent="0.3"/>
    <row r="102" s="29" customFormat="1" ht="17.399999999999999" x14ac:dyDescent="0.3"/>
    <row r="103" s="29" customFormat="1" ht="17.399999999999999" x14ac:dyDescent="0.3"/>
    <row r="104" s="29" customFormat="1" ht="17.399999999999999" x14ac:dyDescent="0.3"/>
    <row r="105" s="29" customFormat="1" ht="17.399999999999999" x14ac:dyDescent="0.3"/>
    <row r="106" s="29" customFormat="1" ht="17.399999999999999" x14ac:dyDescent="0.3"/>
  </sheetData>
  <mergeCells count="7">
    <mergeCell ref="A39:G40"/>
    <mergeCell ref="A1:G1"/>
    <mergeCell ref="C14:C15"/>
    <mergeCell ref="A26:B26"/>
    <mergeCell ref="A2:F4"/>
    <mergeCell ref="A20:B20"/>
    <mergeCell ref="A7:B7"/>
  </mergeCells>
  <phoneticPr fontId="5" type="noConversion"/>
  <pageMargins left="0.75" right="0.75" top="1" bottom="1" header="0.5" footer="0.5"/>
  <pageSetup scale="80" orientation="portrait" r:id="rId1"/>
  <headerFooter alignWithMargins="0">
    <oddFooter>&amp;CCopyright © 2022 by McGraw Hill. All rights reserved. No reproduction or distribution without the prior written consent of McGraw Hill.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43"/>
  <sheetViews>
    <sheetView showGridLines="0" topLeftCell="A28" zoomScaleNormal="100" workbookViewId="0">
      <selection activeCell="B37" sqref="B37"/>
    </sheetView>
  </sheetViews>
  <sheetFormatPr defaultRowHeight="13.2" x14ac:dyDescent="0.25"/>
  <cols>
    <col min="1" max="1" width="5.77734375" customWidth="1"/>
    <col min="2" max="2" width="46.77734375" customWidth="1"/>
    <col min="3" max="3" width="19.77734375" customWidth="1"/>
    <col min="4" max="4" width="14.77734375" customWidth="1"/>
    <col min="5" max="5" width="15.44140625" customWidth="1"/>
  </cols>
  <sheetData>
    <row r="1" spans="1:7" ht="21.6" thickBot="1" x14ac:dyDescent="0.45">
      <c r="A1" s="765" t="s">
        <v>468</v>
      </c>
      <c r="B1" s="766"/>
      <c r="C1" s="766"/>
      <c r="D1" s="766"/>
      <c r="E1" s="766"/>
      <c r="F1" s="776"/>
    </row>
    <row r="2" spans="1:7" s="17" customFormat="1" ht="38.25" customHeight="1" x14ac:dyDescent="0.25">
      <c r="A2" s="787"/>
      <c r="B2" s="787"/>
      <c r="C2" s="787"/>
      <c r="D2" s="787"/>
      <c r="E2" s="787"/>
      <c r="F2" s="787"/>
      <c r="G2" s="16"/>
    </row>
    <row r="3" spans="1:7" s="17" customFormat="1" ht="23.25" customHeight="1" x14ac:dyDescent="0.25">
      <c r="A3" s="787"/>
      <c r="B3" s="787"/>
      <c r="C3" s="787"/>
      <c r="D3" s="787"/>
      <c r="E3" s="787"/>
      <c r="F3" s="787"/>
      <c r="G3" s="16"/>
    </row>
    <row r="4" spans="1:7" ht="25.5" customHeight="1" x14ac:dyDescent="0.25">
      <c r="A4" s="787"/>
      <c r="B4" s="787"/>
      <c r="C4" s="787"/>
      <c r="D4" s="787"/>
      <c r="E4" s="787"/>
      <c r="F4" s="787"/>
    </row>
    <row r="5" spans="1:7" ht="57.75" customHeight="1" x14ac:dyDescent="0.25">
      <c r="A5" s="787"/>
      <c r="B5" s="787"/>
      <c r="C5" s="787"/>
      <c r="D5" s="787"/>
      <c r="E5" s="787"/>
      <c r="F5" s="787"/>
    </row>
    <row r="6" spans="1:7" ht="15" x14ac:dyDescent="0.25">
      <c r="A6" s="12"/>
      <c r="B6" s="12"/>
      <c r="C6" s="12"/>
      <c r="D6" s="12"/>
      <c r="E6" s="12"/>
    </row>
    <row r="7" spans="1:7" ht="15.6" thickBot="1" x14ac:dyDescent="0.3">
      <c r="A7" s="12"/>
      <c r="B7" s="12"/>
      <c r="C7" s="12"/>
      <c r="D7" s="12"/>
      <c r="E7" s="12"/>
    </row>
    <row r="8" spans="1:7" ht="18" thickBot="1" x14ac:dyDescent="0.35">
      <c r="A8" s="777" t="s">
        <v>180</v>
      </c>
      <c r="B8" s="779"/>
    </row>
    <row r="9" spans="1:7" ht="17.399999999999999" x14ac:dyDescent="0.3">
      <c r="A9" s="14"/>
      <c r="B9" s="37" t="s">
        <v>67</v>
      </c>
      <c r="C9" s="39">
        <v>32000</v>
      </c>
      <c r="D9" s="37"/>
    </row>
    <row r="10" spans="1:7" ht="17.399999999999999" x14ac:dyDescent="0.3">
      <c r="A10" s="14"/>
      <c r="B10" s="37" t="s">
        <v>161</v>
      </c>
      <c r="C10" s="50">
        <v>1200</v>
      </c>
      <c r="D10" s="37"/>
    </row>
    <row r="11" spans="1:7" ht="17.399999999999999" x14ac:dyDescent="0.3">
      <c r="A11" s="14"/>
      <c r="B11" s="37" t="s">
        <v>160</v>
      </c>
      <c r="C11" s="39">
        <v>50</v>
      </c>
      <c r="D11" s="37"/>
    </row>
    <row r="12" spans="1:7" ht="17.399999999999999" x14ac:dyDescent="0.3">
      <c r="A12" s="14"/>
      <c r="B12" s="37"/>
      <c r="C12" s="37"/>
      <c r="D12" s="37"/>
    </row>
    <row r="13" spans="1:7" ht="17.399999999999999" x14ac:dyDescent="0.3">
      <c r="A13" s="14"/>
      <c r="B13" s="37" t="s">
        <v>113</v>
      </c>
      <c r="C13" s="39">
        <v>325000</v>
      </c>
      <c r="D13" s="37"/>
    </row>
    <row r="14" spans="1:7" ht="17.399999999999999" x14ac:dyDescent="0.3">
      <c r="A14" s="14"/>
      <c r="B14" s="37" t="s">
        <v>114</v>
      </c>
      <c r="C14" s="50">
        <v>25000</v>
      </c>
      <c r="D14" s="37"/>
    </row>
    <row r="15" spans="1:7" ht="17.399999999999999" x14ac:dyDescent="0.3">
      <c r="A15" s="14"/>
      <c r="B15" s="37"/>
      <c r="C15" s="37"/>
      <c r="D15" s="37"/>
    </row>
    <row r="16" spans="1:7" ht="17.399999999999999" x14ac:dyDescent="0.3">
      <c r="A16" s="14"/>
      <c r="B16" s="37" t="s">
        <v>115</v>
      </c>
      <c r="C16" s="55">
        <v>16500</v>
      </c>
      <c r="D16" s="37"/>
    </row>
    <row r="17" spans="1:5" ht="17.399999999999999" x14ac:dyDescent="0.3">
      <c r="A17" s="14"/>
      <c r="B17" s="37" t="s">
        <v>116</v>
      </c>
      <c r="C17" s="164">
        <v>1.5</v>
      </c>
      <c r="D17" s="37"/>
    </row>
    <row r="18" spans="1:5" ht="18" thickBot="1" x14ac:dyDescent="0.35">
      <c r="A18" s="14"/>
    </row>
    <row r="19" spans="1:5" ht="18" thickBot="1" x14ac:dyDescent="0.35">
      <c r="A19" s="777" t="s">
        <v>630</v>
      </c>
      <c r="B19" s="779"/>
    </row>
    <row r="21" spans="1:5" ht="17.399999999999999" x14ac:dyDescent="0.3">
      <c r="B21" s="29" t="s">
        <v>673</v>
      </c>
    </row>
    <row r="22" spans="1:5" ht="17.399999999999999" x14ac:dyDescent="0.3">
      <c r="A22" s="14"/>
      <c r="B22" s="29" t="s">
        <v>674</v>
      </c>
    </row>
    <row r="23" spans="1:5" s="29" customFormat="1" ht="18" thickBot="1" x14ac:dyDescent="0.35"/>
    <row r="24" spans="1:5" ht="17.25" customHeight="1" thickBot="1" x14ac:dyDescent="0.35">
      <c r="A24" s="777" t="s">
        <v>240</v>
      </c>
      <c r="B24" s="779"/>
    </row>
    <row r="25" spans="1:5" x14ac:dyDescent="0.25">
      <c r="E25" s="9"/>
    </row>
    <row r="26" spans="1:5" ht="17.399999999999999" x14ac:dyDescent="0.3">
      <c r="A26" s="93" t="s">
        <v>275</v>
      </c>
      <c r="E26" s="9"/>
    </row>
    <row r="27" spans="1:5" ht="15.6" x14ac:dyDescent="0.3">
      <c r="A27" s="10"/>
      <c r="E27" s="9"/>
    </row>
    <row r="28" spans="1:5" ht="17.399999999999999" x14ac:dyDescent="0.3">
      <c r="B28" s="30" t="s">
        <v>745</v>
      </c>
    </row>
    <row r="29" spans="1:5" ht="18" thickBot="1" x14ac:dyDescent="0.35">
      <c r="B29" s="506" t="s">
        <v>779</v>
      </c>
      <c r="C29" s="231"/>
      <c r="D29" s="230">
        <f>C13/C14</f>
        <v>13</v>
      </c>
    </row>
    <row r="30" spans="1:5" ht="18" thickBot="1" x14ac:dyDescent="0.3">
      <c r="B30" s="696" t="s">
        <v>597</v>
      </c>
      <c r="C30" s="231"/>
    </row>
    <row r="31" spans="1:5" x14ac:dyDescent="0.25">
      <c r="C31" s="231"/>
    </row>
    <row r="32" spans="1:5" x14ac:dyDescent="0.25">
      <c r="C32" s="231"/>
    </row>
    <row r="33" spans="1:3" x14ac:dyDescent="0.25">
      <c r="C33" s="232"/>
    </row>
    <row r="34" spans="1:3" ht="17.399999999999999" x14ac:dyDescent="0.3">
      <c r="A34" s="93" t="s">
        <v>276</v>
      </c>
      <c r="C34" s="232"/>
    </row>
    <row r="35" spans="1:3" x14ac:dyDescent="0.25">
      <c r="C35" s="232"/>
    </row>
    <row r="36" spans="1:3" ht="18" thickBot="1" x14ac:dyDescent="0.35">
      <c r="B36" s="29" t="s">
        <v>117</v>
      </c>
      <c r="C36" s="230">
        <f>C9+C10*D29+C10*C11</f>
        <v>107600</v>
      </c>
    </row>
    <row r="37" spans="1:3" ht="18" thickBot="1" x14ac:dyDescent="0.35">
      <c r="B37" s="697" t="s">
        <v>118</v>
      </c>
      <c r="C37" s="698">
        <f>C36*C17</f>
        <v>161400</v>
      </c>
    </row>
    <row r="38" spans="1:3" ht="17.399999999999999" x14ac:dyDescent="0.3">
      <c r="B38" s="29"/>
      <c r="C38" s="29"/>
    </row>
    <row r="40" spans="1:3" ht="17.399999999999999" x14ac:dyDescent="0.25">
      <c r="B40" s="506" t="s">
        <v>621</v>
      </c>
    </row>
    <row r="41" spans="1:3" ht="17.399999999999999" x14ac:dyDescent="0.25">
      <c r="B41" s="506" t="s">
        <v>911</v>
      </c>
    </row>
    <row r="42" spans="1:3" ht="17.399999999999999" x14ac:dyDescent="0.25">
      <c r="B42" s="506"/>
    </row>
    <row r="43" spans="1:3" ht="17.399999999999999" x14ac:dyDescent="0.25">
      <c r="B43" s="506" t="s">
        <v>622</v>
      </c>
    </row>
  </sheetData>
  <mergeCells count="5">
    <mergeCell ref="A24:B24"/>
    <mergeCell ref="A2:F5"/>
    <mergeCell ref="A19:B19"/>
    <mergeCell ref="A1:F1"/>
    <mergeCell ref="A8:B8"/>
  </mergeCells>
  <phoneticPr fontId="5" type="noConversion"/>
  <pageMargins left="0.75" right="0.75" top="1" bottom="1" header="0.5" footer="0.5"/>
  <pageSetup scale="80" orientation="portrait" horizontalDpi="4294967293" r:id="rId1"/>
  <headerFooter alignWithMargins="0">
    <oddFooter>&amp;CCopyright © 2022 by McGraw Hill. All rights reserved. No reproduction or distribution without the prior written consent of McGraw Hill.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46"/>
  <sheetViews>
    <sheetView showGridLines="0" zoomScaleNormal="100" workbookViewId="0">
      <selection activeCell="B37" sqref="B37"/>
    </sheetView>
  </sheetViews>
  <sheetFormatPr defaultRowHeight="13.2" x14ac:dyDescent="0.25"/>
  <cols>
    <col min="1" max="1" width="5.77734375" customWidth="1"/>
    <col min="2" max="2" width="29.21875" bestFit="1" customWidth="1"/>
    <col min="3" max="3" width="17.5546875" customWidth="1"/>
    <col min="4" max="4" width="13.44140625" bestFit="1" customWidth="1"/>
    <col min="5" max="5" width="16.5546875" bestFit="1" customWidth="1"/>
    <col min="6" max="6" width="14.77734375" bestFit="1" customWidth="1"/>
    <col min="7" max="7" width="12.21875" customWidth="1"/>
    <col min="8" max="8" width="16" customWidth="1"/>
  </cols>
  <sheetData>
    <row r="1" spans="1:7" ht="21.6" thickBot="1" x14ac:dyDescent="0.45">
      <c r="A1" s="790" t="s">
        <v>350</v>
      </c>
      <c r="B1" s="791"/>
      <c r="C1" s="791"/>
      <c r="D1" s="791"/>
      <c r="E1" s="791"/>
      <c r="F1" s="791"/>
      <c r="G1" s="792"/>
    </row>
    <row r="4" spans="1:7" ht="18" customHeight="1" x14ac:dyDescent="0.25"/>
    <row r="5" spans="1:7" ht="18" customHeight="1" x14ac:dyDescent="0.25"/>
    <row r="6" spans="1:7" ht="18" customHeight="1" x14ac:dyDescent="0.25"/>
    <row r="7" spans="1:7" ht="18" customHeight="1" x14ac:dyDescent="0.25"/>
    <row r="19" spans="1:6" ht="13.8" thickBot="1" x14ac:dyDescent="0.3"/>
    <row r="20" spans="1:6" ht="18" thickBot="1" x14ac:dyDescent="0.35">
      <c r="A20" s="784" t="s">
        <v>180</v>
      </c>
      <c r="B20" s="786"/>
    </row>
    <row r="21" spans="1:6" ht="17.399999999999999" x14ac:dyDescent="0.3">
      <c r="B21" s="88"/>
      <c r="C21" s="175" t="s">
        <v>351</v>
      </c>
    </row>
    <row r="22" spans="1:6" ht="17.399999999999999" x14ac:dyDescent="0.3">
      <c r="B22" s="618" t="s">
        <v>67</v>
      </c>
      <c r="C22" s="88" t="s">
        <v>352</v>
      </c>
    </row>
    <row r="23" spans="1:6" ht="17.399999999999999" x14ac:dyDescent="0.3">
      <c r="B23" s="619" t="s">
        <v>353</v>
      </c>
      <c r="C23" s="629">
        <v>33500</v>
      </c>
      <c r="D23" s="17"/>
      <c r="E23" s="17"/>
    </row>
    <row r="24" spans="1:6" ht="54.75" customHeight="1" x14ac:dyDescent="0.3">
      <c r="B24" s="619" t="s">
        <v>354</v>
      </c>
      <c r="C24" s="630" t="s">
        <v>355</v>
      </c>
      <c r="D24" s="17"/>
      <c r="E24" s="17"/>
    </row>
    <row r="25" spans="1:6" ht="17.399999999999999" x14ac:dyDescent="0.3">
      <c r="B25" s="619" t="s">
        <v>356</v>
      </c>
      <c r="C25" s="629">
        <v>20000</v>
      </c>
      <c r="D25" s="17"/>
      <c r="E25" s="17"/>
    </row>
    <row r="26" spans="1:6" ht="17.399999999999999" x14ac:dyDescent="0.3">
      <c r="B26" s="619" t="s">
        <v>357</v>
      </c>
      <c r="C26" s="630" t="s">
        <v>358</v>
      </c>
      <c r="D26" s="17"/>
      <c r="E26" s="17"/>
    </row>
    <row r="27" spans="1:6" x14ac:dyDescent="0.25">
      <c r="B27" s="17"/>
      <c r="C27" s="17"/>
      <c r="D27" s="17"/>
      <c r="E27" s="17"/>
    </row>
    <row r="28" spans="1:6" ht="17.399999999999999" x14ac:dyDescent="0.3">
      <c r="A28" s="29" t="s">
        <v>359</v>
      </c>
      <c r="B28" s="29"/>
    </row>
    <row r="29" spans="1:6" ht="52.2" x14ac:dyDescent="0.3">
      <c r="B29" s="633" t="s">
        <v>333</v>
      </c>
      <c r="C29" s="631" t="s">
        <v>746</v>
      </c>
      <c r="D29" s="631" t="s">
        <v>747</v>
      </c>
      <c r="E29" s="634" t="s">
        <v>748</v>
      </c>
      <c r="F29" s="634" t="s">
        <v>749</v>
      </c>
    </row>
    <row r="30" spans="1:6" ht="17.399999999999999" x14ac:dyDescent="0.3">
      <c r="B30" s="619" t="s">
        <v>360</v>
      </c>
      <c r="C30" s="88" t="s">
        <v>361</v>
      </c>
      <c r="D30" s="88">
        <v>24</v>
      </c>
      <c r="E30" s="88">
        <v>42</v>
      </c>
      <c r="F30" s="88" t="s">
        <v>362</v>
      </c>
    </row>
    <row r="31" spans="1:6" ht="17.399999999999999" x14ac:dyDescent="0.3">
      <c r="B31" s="619" t="s">
        <v>363</v>
      </c>
      <c r="C31" s="632">
        <v>4600</v>
      </c>
      <c r="D31" s="88">
        <v>38</v>
      </c>
      <c r="E31" s="88">
        <v>66</v>
      </c>
      <c r="F31" s="632">
        <v>1366</v>
      </c>
    </row>
    <row r="32" spans="1:6" ht="13.8" thickBot="1" x14ac:dyDescent="0.3"/>
    <row r="33" spans="1:8" ht="18" thickBot="1" x14ac:dyDescent="0.35">
      <c r="A33" s="784" t="s">
        <v>667</v>
      </c>
      <c r="B33" s="786"/>
    </row>
    <row r="35" spans="1:8" ht="41.55" customHeight="1" x14ac:dyDescent="0.3">
      <c r="B35" s="781" t="s">
        <v>761</v>
      </c>
      <c r="C35" s="781"/>
      <c r="D35" s="781"/>
      <c r="E35" s="781"/>
      <c r="F35" s="781"/>
    </row>
    <row r="36" spans="1:8" ht="147" customHeight="1" x14ac:dyDescent="0.3">
      <c r="A36" s="528"/>
      <c r="B36" s="781" t="s">
        <v>675</v>
      </c>
      <c r="C36" s="781"/>
      <c r="D36" s="781"/>
      <c r="E36" s="781"/>
      <c r="F36" s="781"/>
    </row>
    <row r="37" spans="1:8" ht="18" thickBot="1" x14ac:dyDescent="0.35">
      <c r="A37" s="528"/>
    </row>
    <row r="38" spans="1:8" ht="18" thickBot="1" x14ac:dyDescent="0.35">
      <c r="A38" s="784" t="s">
        <v>364</v>
      </c>
      <c r="B38" s="786"/>
    </row>
    <row r="40" spans="1:8" ht="17.399999999999999" x14ac:dyDescent="0.3">
      <c r="A40" s="158">
        <v>1</v>
      </c>
      <c r="B40" s="193" t="s">
        <v>341</v>
      </c>
      <c r="C40" s="193"/>
      <c r="D40" s="233" t="str">
        <f>C26</f>
        <v>$360,125</v>
      </c>
      <c r="E40" s="181"/>
      <c r="F40" s="181"/>
      <c r="G40" s="181"/>
    </row>
    <row r="41" spans="1:8" ht="15" x14ac:dyDescent="0.25">
      <c r="B41" s="193" t="s">
        <v>342</v>
      </c>
      <c r="C41" s="193"/>
      <c r="D41" s="234">
        <f>C23</f>
        <v>33500</v>
      </c>
      <c r="E41" s="181"/>
      <c r="F41" s="181"/>
      <c r="G41" s="181"/>
    </row>
    <row r="42" spans="1:8" ht="15.6" x14ac:dyDescent="0.3">
      <c r="B42" s="193" t="s">
        <v>343</v>
      </c>
      <c r="C42" s="193"/>
      <c r="D42" s="235">
        <f>D40/D41</f>
        <v>10.75</v>
      </c>
      <c r="E42" s="480" t="s">
        <v>485</v>
      </c>
      <c r="F42" s="181"/>
      <c r="G42" s="181"/>
    </row>
    <row r="43" spans="1:8" ht="15" x14ac:dyDescent="0.25">
      <c r="B43" s="181"/>
      <c r="C43" s="181"/>
      <c r="D43" s="182"/>
      <c r="E43" s="181"/>
      <c r="F43" s="181"/>
      <c r="G43" s="181"/>
    </row>
    <row r="44" spans="1:8" ht="78.599999999999994" thickBot="1" x14ac:dyDescent="0.3">
      <c r="B44" s="191" t="s">
        <v>365</v>
      </c>
      <c r="C44" s="191" t="s">
        <v>366</v>
      </c>
      <c r="D44" s="191" t="s">
        <v>367</v>
      </c>
      <c r="E44" s="191" t="s">
        <v>334</v>
      </c>
      <c r="F44" s="191" t="s">
        <v>368</v>
      </c>
      <c r="G44" s="192" t="s">
        <v>419</v>
      </c>
      <c r="H44" s="636" t="s">
        <v>346</v>
      </c>
    </row>
    <row r="45" spans="1:8" ht="18" thickBot="1" x14ac:dyDescent="0.35">
      <c r="B45" s="185" t="s">
        <v>360</v>
      </c>
      <c r="C45" s="186" t="str">
        <f t="shared" ref="C45:F46" si="0">C30</f>
        <v>$3,800</v>
      </c>
      <c r="D45" s="193">
        <f t="shared" si="0"/>
        <v>24</v>
      </c>
      <c r="E45" s="193">
        <f t="shared" si="0"/>
        <v>42</v>
      </c>
      <c r="F45" s="236" t="str">
        <f t="shared" si="0"/>
        <v>$855</v>
      </c>
      <c r="G45" s="635">
        <f>D42*E45</f>
        <v>451.5</v>
      </c>
      <c r="H45" s="637">
        <f>C45+F45+G45</f>
        <v>5106.5</v>
      </c>
    </row>
    <row r="46" spans="1:8" ht="18" thickBot="1" x14ac:dyDescent="0.35">
      <c r="B46" s="185" t="s">
        <v>363</v>
      </c>
      <c r="C46" s="189">
        <f t="shared" si="0"/>
        <v>4600</v>
      </c>
      <c r="D46" s="193">
        <f t="shared" si="0"/>
        <v>38</v>
      </c>
      <c r="E46" s="193">
        <f t="shared" si="0"/>
        <v>66</v>
      </c>
      <c r="F46" s="237">
        <f t="shared" si="0"/>
        <v>1366</v>
      </c>
      <c r="G46" s="187">
        <f>D42*E46</f>
        <v>709.5</v>
      </c>
      <c r="H46" s="637">
        <f>C46+F46+G46</f>
        <v>6675.5</v>
      </c>
    </row>
  </sheetData>
  <mergeCells count="6">
    <mergeCell ref="A1:G1"/>
    <mergeCell ref="A38:B38"/>
    <mergeCell ref="A33:B33"/>
    <mergeCell ref="B36:F36"/>
    <mergeCell ref="A20:B20"/>
    <mergeCell ref="B35:F35"/>
  </mergeCells>
  <phoneticPr fontId="0" type="noConversion"/>
  <pageMargins left="0.75" right="0.75" top="1" bottom="1" header="0.5" footer="0.5"/>
  <pageSetup scale="80" orientation="portrait" r:id="rId1"/>
  <headerFooter alignWithMargins="0">
    <oddFooter>&amp;CCopyright © 2022 by McGraw Hill. All rights reserved. No reproduction or distribution without the prior written consent of McGraw Hill.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22"/>
  <sheetViews>
    <sheetView showGridLines="0" zoomScaleNormal="100" workbookViewId="0">
      <selection activeCell="B37" sqref="B37"/>
    </sheetView>
  </sheetViews>
  <sheetFormatPr defaultRowHeight="13.2" x14ac:dyDescent="0.25"/>
  <cols>
    <col min="1" max="1" width="5.77734375" customWidth="1"/>
    <col min="14" max="14" width="11.77734375" customWidth="1"/>
  </cols>
  <sheetData>
    <row r="1" spans="1:14" ht="21.6" thickBot="1" x14ac:dyDescent="0.45">
      <c r="A1" s="765" t="s">
        <v>369</v>
      </c>
      <c r="B1" s="766"/>
      <c r="C1" s="766"/>
      <c r="D1" s="766"/>
      <c r="E1" s="766"/>
      <c r="F1" s="766"/>
      <c r="G1" s="766"/>
      <c r="H1" s="766"/>
      <c r="I1" s="766"/>
      <c r="J1" s="766"/>
      <c r="K1" s="766"/>
      <c r="L1" s="766"/>
      <c r="M1" s="766"/>
      <c r="N1" s="776"/>
    </row>
    <row r="11" spans="1:14" s="29" customFormat="1" ht="18" thickBot="1" x14ac:dyDescent="0.35"/>
    <row r="12" spans="1:14" s="29" customFormat="1" ht="18" thickBot="1" x14ac:dyDescent="0.35">
      <c r="A12" s="784" t="s">
        <v>630</v>
      </c>
      <c r="B12" s="785"/>
      <c r="C12" s="786"/>
    </row>
    <row r="13" spans="1:14" s="29" customFormat="1" ht="17.399999999999999" x14ac:dyDescent="0.3"/>
    <row r="14" spans="1:14" s="29" customFormat="1" ht="17.399999999999999" x14ac:dyDescent="0.3">
      <c r="B14" s="528" t="s">
        <v>676</v>
      </c>
    </row>
    <row r="15" spans="1:14" s="29" customFormat="1" ht="17.399999999999999" x14ac:dyDescent="0.3">
      <c r="B15" s="528" t="s">
        <v>677</v>
      </c>
    </row>
    <row r="16" spans="1:14" s="29" customFormat="1" ht="18" thickBot="1" x14ac:dyDescent="0.35"/>
    <row r="17" spans="1:5" ht="18" thickBot="1" x14ac:dyDescent="0.35">
      <c r="A17" s="784" t="s">
        <v>240</v>
      </c>
      <c r="B17" s="785"/>
      <c r="C17" s="786"/>
      <c r="D17" s="8"/>
      <c r="E17" s="9"/>
    </row>
    <row r="22" spans="1:5" ht="54.75" customHeight="1" x14ac:dyDescent="0.25">
      <c r="B22" s="529"/>
      <c r="C22" s="529"/>
    </row>
  </sheetData>
  <mergeCells count="3">
    <mergeCell ref="A17:C17"/>
    <mergeCell ref="A12:C12"/>
    <mergeCell ref="A1:N1"/>
  </mergeCells>
  <phoneticPr fontId="5" type="noConversion"/>
  <pageMargins left="0.75" right="0.75" top="1" bottom="1" header="0.5" footer="0.5"/>
  <pageSetup scale="80" orientation="portrait" horizontalDpi="4294967293" r:id="rId1"/>
  <headerFooter alignWithMargins="0">
    <oddFooter>&amp;CCopyright © 2022 by McGraw Hill. All rights reserved. No reproduction or distribution without the prior written consent of McGraw Hill.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34"/>
  <sheetViews>
    <sheetView showGridLines="0" zoomScaleNormal="100" workbookViewId="0">
      <selection activeCell="B37" sqref="B37"/>
    </sheetView>
  </sheetViews>
  <sheetFormatPr defaultRowHeight="13.2" x14ac:dyDescent="0.25"/>
  <cols>
    <col min="1" max="1" width="5.77734375" customWidth="1"/>
    <col min="2" max="2" width="13.44140625" customWidth="1"/>
    <col min="15" max="15" width="11.5546875" customWidth="1"/>
  </cols>
  <sheetData>
    <row r="1" spans="1:15" ht="21.6" thickBot="1" x14ac:dyDescent="0.45">
      <c r="A1" s="765" t="s">
        <v>762</v>
      </c>
      <c r="B1" s="766"/>
      <c r="C1" s="766"/>
      <c r="D1" s="766"/>
      <c r="E1" s="766"/>
      <c r="F1" s="766"/>
      <c r="G1" s="766"/>
      <c r="H1" s="766"/>
      <c r="I1" s="766"/>
      <c r="J1" s="766"/>
      <c r="K1" s="766"/>
      <c r="L1" s="766"/>
      <c r="M1" s="766"/>
      <c r="N1" s="766"/>
      <c r="O1" s="776"/>
    </row>
    <row r="2" spans="1:15" ht="15.6" x14ac:dyDescent="0.3">
      <c r="A2" s="10" t="s">
        <v>270</v>
      </c>
    </row>
    <row r="20" spans="1:16" x14ac:dyDescent="0.25">
      <c r="A20" s="17"/>
      <c r="B20" s="17"/>
      <c r="C20" s="17"/>
      <c r="D20" s="17"/>
      <c r="E20" s="17"/>
      <c r="F20" s="17"/>
      <c r="G20" s="17"/>
      <c r="H20" s="17"/>
      <c r="I20" s="17"/>
      <c r="J20" s="17"/>
      <c r="K20" s="17"/>
      <c r="L20" s="17"/>
      <c r="M20" s="17"/>
      <c r="N20" s="17"/>
      <c r="O20" s="17"/>
      <c r="P20" s="17"/>
    </row>
    <row r="21" spans="1:16" x14ac:dyDescent="0.25">
      <c r="A21" s="17"/>
      <c r="B21" s="17"/>
      <c r="C21" s="17"/>
      <c r="D21" s="17"/>
      <c r="E21" s="17"/>
      <c r="F21" s="17"/>
      <c r="G21" s="17"/>
      <c r="H21" s="17"/>
      <c r="I21" s="17"/>
      <c r="J21" s="17"/>
      <c r="K21" s="17"/>
      <c r="L21" s="17"/>
      <c r="M21" s="17"/>
      <c r="N21" s="17"/>
      <c r="O21" s="17"/>
      <c r="P21" s="17"/>
    </row>
    <row r="22" spans="1:16" x14ac:dyDescent="0.25">
      <c r="A22" s="17"/>
      <c r="B22" s="17"/>
      <c r="C22" s="17"/>
      <c r="D22" s="17"/>
      <c r="E22" s="17"/>
      <c r="F22" s="17"/>
      <c r="G22" s="17"/>
      <c r="H22" s="17"/>
      <c r="I22" s="17"/>
      <c r="J22" s="17"/>
      <c r="K22" s="17"/>
      <c r="L22" s="17"/>
      <c r="M22" s="17"/>
      <c r="N22" s="17"/>
      <c r="O22" s="17"/>
      <c r="P22" s="17"/>
    </row>
    <row r="23" spans="1:16" ht="54.75" customHeight="1" x14ac:dyDescent="0.25">
      <c r="A23" s="17"/>
      <c r="B23" s="17"/>
      <c r="C23" s="17"/>
      <c r="D23" s="17"/>
      <c r="E23" s="17"/>
      <c r="F23" s="17"/>
      <c r="G23" s="17"/>
      <c r="H23" s="17"/>
      <c r="I23" s="17"/>
      <c r="J23" s="17"/>
      <c r="K23" s="17"/>
      <c r="L23" s="17"/>
      <c r="M23" s="17"/>
      <c r="N23" s="17"/>
      <c r="O23" s="17"/>
      <c r="P23" s="17"/>
    </row>
    <row r="24" spans="1:16" x14ac:dyDescent="0.25">
      <c r="A24" s="17"/>
      <c r="B24" s="17"/>
      <c r="C24" s="17"/>
      <c r="D24" s="17"/>
      <c r="E24" s="17"/>
      <c r="F24" s="17"/>
      <c r="G24" s="17"/>
      <c r="H24" s="17"/>
      <c r="I24" s="17"/>
      <c r="J24" s="17"/>
      <c r="K24" s="17"/>
      <c r="L24" s="17"/>
      <c r="M24" s="17"/>
      <c r="N24" s="17"/>
      <c r="O24" s="17"/>
      <c r="P24" s="17"/>
    </row>
    <row r="25" spans="1:16" x14ac:dyDescent="0.25">
      <c r="A25" s="17"/>
      <c r="B25" s="17"/>
      <c r="C25" s="17"/>
      <c r="D25" s="17"/>
      <c r="E25" s="17"/>
      <c r="F25" s="17"/>
      <c r="G25" s="17"/>
      <c r="H25" s="17"/>
      <c r="I25" s="17"/>
      <c r="J25" s="17"/>
      <c r="K25" s="17"/>
      <c r="L25" s="17"/>
      <c r="M25" s="17"/>
      <c r="N25" s="17"/>
      <c r="O25" s="17"/>
      <c r="P25" s="17"/>
    </row>
    <row r="26" spans="1:16" x14ac:dyDescent="0.25">
      <c r="A26" s="17"/>
      <c r="B26" s="17"/>
      <c r="C26" s="17"/>
      <c r="D26" s="17"/>
      <c r="E26" s="17"/>
      <c r="F26" s="17"/>
      <c r="G26" s="17"/>
      <c r="H26" s="17"/>
      <c r="I26" s="17"/>
      <c r="J26" s="17"/>
      <c r="K26" s="17"/>
      <c r="L26" s="17"/>
      <c r="M26" s="17"/>
      <c r="N26" s="17"/>
      <c r="O26" s="17"/>
      <c r="P26" s="17"/>
    </row>
    <row r="27" spans="1:16" x14ac:dyDescent="0.25">
      <c r="A27" s="17"/>
      <c r="B27" s="17"/>
      <c r="C27" s="17"/>
      <c r="D27" s="17"/>
      <c r="E27" s="17"/>
      <c r="F27" s="17"/>
      <c r="G27" s="17"/>
      <c r="H27" s="17"/>
      <c r="I27" s="17"/>
      <c r="J27" s="17"/>
      <c r="K27" s="17"/>
      <c r="L27" s="17"/>
      <c r="M27" s="17"/>
      <c r="N27" s="17"/>
      <c r="O27" s="17"/>
      <c r="P27" s="17"/>
    </row>
    <row r="28" spans="1:16" ht="13.8" thickBot="1" x14ac:dyDescent="0.3"/>
    <row r="29" spans="1:16" ht="18" thickBot="1" x14ac:dyDescent="0.35">
      <c r="A29" s="784" t="s">
        <v>678</v>
      </c>
      <c r="B29" s="785"/>
      <c r="C29" s="786"/>
    </row>
    <row r="31" spans="1:16" ht="17.399999999999999" x14ac:dyDescent="0.3">
      <c r="B31" s="528" t="s">
        <v>679</v>
      </c>
    </row>
    <row r="33" spans="1:3" ht="13.8" thickBot="1" x14ac:dyDescent="0.3"/>
    <row r="34" spans="1:3" ht="18" thickBot="1" x14ac:dyDescent="0.35">
      <c r="A34" s="784" t="s">
        <v>273</v>
      </c>
      <c r="B34" s="785"/>
      <c r="C34" s="786"/>
    </row>
  </sheetData>
  <mergeCells count="3">
    <mergeCell ref="A1:O1"/>
    <mergeCell ref="A34:C34"/>
    <mergeCell ref="A29:C29"/>
  </mergeCells>
  <phoneticPr fontId="5" type="noConversion"/>
  <pageMargins left="0.75" right="0.75" top="1" bottom="1" header="0.5" footer="0.5"/>
  <pageSetup scale="80" orientation="portrait" horizontalDpi="4294967293" r:id="rId1"/>
  <headerFooter alignWithMargins="0">
    <oddFooter>&amp;CCopyright © 2022 by McGraw Hill. All rights reserved. No reproduction or distribution without the prior written consent of McGraw Hill.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30"/>
  <sheetViews>
    <sheetView showGridLines="0" zoomScaleNormal="100" workbookViewId="0">
      <selection activeCell="B37" sqref="B37"/>
    </sheetView>
  </sheetViews>
  <sheetFormatPr defaultRowHeight="13.2" x14ac:dyDescent="0.25"/>
  <cols>
    <col min="1" max="1" width="5.77734375" customWidth="1"/>
    <col min="2" max="2" width="13.44140625" customWidth="1"/>
    <col min="15" max="15" width="11.5546875" customWidth="1"/>
  </cols>
  <sheetData>
    <row r="1" spans="1:14" ht="21.6" thickBot="1" x14ac:dyDescent="0.45">
      <c r="A1" s="765" t="s">
        <v>370</v>
      </c>
      <c r="B1" s="766"/>
      <c r="C1" s="766"/>
      <c r="D1" s="766"/>
      <c r="E1" s="766"/>
      <c r="F1" s="766"/>
      <c r="G1" s="766"/>
      <c r="H1" s="766"/>
      <c r="I1" s="766"/>
      <c r="J1" s="766"/>
      <c r="K1" s="766"/>
      <c r="L1" s="766"/>
      <c r="M1" s="776"/>
    </row>
    <row r="3" spans="1:14" x14ac:dyDescent="0.25">
      <c r="A3" s="17"/>
      <c r="B3" s="17"/>
      <c r="C3" s="17"/>
      <c r="D3" s="17"/>
      <c r="E3" s="17"/>
      <c r="F3" s="17"/>
      <c r="G3" s="17"/>
      <c r="H3" s="17"/>
      <c r="I3" s="17"/>
      <c r="J3" s="17"/>
      <c r="K3" s="17"/>
      <c r="L3" s="17"/>
      <c r="M3" s="17"/>
      <c r="N3" s="17"/>
    </row>
    <row r="4" spans="1:14" x14ac:dyDescent="0.25">
      <c r="A4" s="17"/>
      <c r="B4" s="17"/>
      <c r="C4" s="17"/>
      <c r="D4" s="17"/>
      <c r="E4" s="17"/>
      <c r="F4" s="17"/>
      <c r="G4" s="17"/>
      <c r="H4" s="17"/>
      <c r="I4" s="17"/>
      <c r="J4" s="17"/>
      <c r="K4" s="17"/>
      <c r="L4" s="17"/>
      <c r="M4" s="17"/>
      <c r="N4" s="17"/>
    </row>
    <row r="21" spans="1:12" ht="13.8" thickBot="1" x14ac:dyDescent="0.3"/>
    <row r="22" spans="1:12" ht="18" thickBot="1" x14ac:dyDescent="0.35">
      <c r="A22" s="784" t="s">
        <v>630</v>
      </c>
      <c r="B22" s="785"/>
      <c r="C22" s="786"/>
    </row>
    <row r="23" spans="1:12" s="29" customFormat="1" ht="17.399999999999999" x14ac:dyDescent="0.3"/>
    <row r="24" spans="1:12" s="29" customFormat="1" ht="17.399999999999999" x14ac:dyDescent="0.3">
      <c r="B24" s="29" t="s">
        <v>680</v>
      </c>
    </row>
    <row r="25" spans="1:12" s="29" customFormat="1" ht="54.75" customHeight="1" x14ac:dyDescent="0.3">
      <c r="B25" s="787" t="s">
        <v>815</v>
      </c>
      <c r="C25" s="787"/>
      <c r="D25" s="787"/>
      <c r="E25" s="787"/>
      <c r="F25" s="787"/>
      <c r="G25" s="787"/>
      <c r="H25" s="787"/>
      <c r="I25" s="787"/>
      <c r="J25" s="787"/>
      <c r="K25" s="787"/>
      <c r="L25" s="787"/>
    </row>
    <row r="26" spans="1:12" s="29" customFormat="1" ht="17.399999999999999" x14ac:dyDescent="0.3">
      <c r="B26" s="29" t="s">
        <v>681</v>
      </c>
    </row>
    <row r="27" spans="1:12" s="29" customFormat="1" ht="18" thickBot="1" x14ac:dyDescent="0.35"/>
    <row r="28" spans="1:12" ht="18" thickBot="1" x14ac:dyDescent="0.35">
      <c r="A28" s="784" t="s">
        <v>269</v>
      </c>
      <c r="B28" s="785"/>
      <c r="C28" s="786"/>
    </row>
    <row r="29" spans="1:12" s="29" customFormat="1" ht="17.399999999999999" x14ac:dyDescent="0.3"/>
    <row r="30" spans="1:12" s="29" customFormat="1" ht="17.399999999999999" x14ac:dyDescent="0.3"/>
  </sheetData>
  <mergeCells count="4">
    <mergeCell ref="A28:C28"/>
    <mergeCell ref="A22:C22"/>
    <mergeCell ref="B25:L25"/>
    <mergeCell ref="A1:M1"/>
  </mergeCells>
  <phoneticPr fontId="5" type="noConversion"/>
  <pageMargins left="0.75" right="0.75" top="1" bottom="1" header="0.5" footer="0.5"/>
  <pageSetup scale="80" orientation="portrait" horizontalDpi="4294967293" r:id="rId1"/>
  <headerFooter alignWithMargins="0">
    <oddFooter>&amp;CCopyright © 2022 by McGraw Hill. All rights reserved. No reproduction or distribution without the prior written consent of McGraw Hill.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0"/>
  <dimension ref="A1:M189"/>
  <sheetViews>
    <sheetView showGridLines="0" zoomScale="90" zoomScaleNormal="90" workbookViewId="0">
      <selection activeCell="B37" sqref="B37"/>
    </sheetView>
  </sheetViews>
  <sheetFormatPr defaultRowHeight="13.2" x14ac:dyDescent="0.25"/>
  <cols>
    <col min="1" max="1" width="5.77734375" customWidth="1"/>
    <col min="2" max="2" width="13.44140625" customWidth="1"/>
    <col min="4" max="4" width="14.21875" customWidth="1"/>
    <col min="5" max="5" width="11.5546875" customWidth="1"/>
    <col min="6" max="6" width="14.21875" customWidth="1"/>
    <col min="7" max="7" width="13.44140625" customWidth="1"/>
    <col min="8" max="8" width="15" customWidth="1"/>
    <col min="10" max="10" width="15.21875" customWidth="1"/>
  </cols>
  <sheetData>
    <row r="1" spans="1:11" ht="21.6" thickBot="1" x14ac:dyDescent="0.45">
      <c r="A1" s="765" t="s">
        <v>371</v>
      </c>
      <c r="B1" s="766"/>
      <c r="C1" s="766"/>
      <c r="D1" s="766"/>
      <c r="E1" s="766"/>
      <c r="F1" s="766"/>
      <c r="G1" s="766"/>
      <c r="H1" s="766"/>
      <c r="I1" s="776"/>
      <c r="J1" s="29"/>
      <c r="K1" s="29"/>
    </row>
    <row r="2" spans="1:11" s="29" customFormat="1" ht="17.399999999999999" x14ac:dyDescent="0.3"/>
    <row r="3" spans="1:11" s="29" customFormat="1" ht="38.25" customHeight="1" x14ac:dyDescent="0.3">
      <c r="B3" s="781" t="s">
        <v>743</v>
      </c>
      <c r="C3" s="781"/>
      <c r="D3" s="781"/>
      <c r="E3" s="781"/>
      <c r="F3" s="781"/>
      <c r="G3" s="781"/>
      <c r="H3" s="781"/>
      <c r="I3" s="781"/>
    </row>
    <row r="4" spans="1:11" s="29" customFormat="1" ht="17.399999999999999" x14ac:dyDescent="0.3">
      <c r="C4" s="37"/>
      <c r="D4" s="37"/>
      <c r="E4" s="37"/>
      <c r="F4" s="37"/>
      <c r="G4" s="37"/>
      <c r="H4" s="37"/>
    </row>
    <row r="5" spans="1:11" s="29" customFormat="1" ht="17.399999999999999" x14ac:dyDescent="0.3">
      <c r="C5" s="37" t="s">
        <v>67</v>
      </c>
      <c r="D5" s="37"/>
      <c r="E5" s="37"/>
      <c r="F5" s="37"/>
      <c r="G5" s="38">
        <v>200</v>
      </c>
      <c r="H5" s="37"/>
    </row>
    <row r="6" spans="1:11" s="29" customFormat="1" ht="17.399999999999999" x14ac:dyDescent="0.3">
      <c r="C6" s="37" t="s">
        <v>44</v>
      </c>
      <c r="D6" s="37"/>
      <c r="E6" s="38">
        <v>12</v>
      </c>
      <c r="F6" s="533" t="s">
        <v>216</v>
      </c>
      <c r="G6" s="38">
        <f>E6*SUM(D13:D14)</f>
        <v>300</v>
      </c>
      <c r="H6" s="37"/>
    </row>
    <row r="7" spans="1:11" s="29" customFormat="1" ht="17.399999999999999" x14ac:dyDescent="0.3">
      <c r="C7" s="37" t="s">
        <v>209</v>
      </c>
      <c r="D7" s="37"/>
      <c r="E7" s="37"/>
      <c r="F7" s="37"/>
      <c r="G7" s="599">
        <v>20</v>
      </c>
      <c r="H7" s="37"/>
    </row>
    <row r="8" spans="1:11" s="29" customFormat="1" ht="17.399999999999999" x14ac:dyDescent="0.3">
      <c r="C8" s="37"/>
      <c r="D8" s="37"/>
      <c r="E8" s="37"/>
      <c r="F8" s="37"/>
      <c r="G8" s="37"/>
      <c r="H8" s="37"/>
    </row>
    <row r="9" spans="1:11" s="29" customFormat="1" ht="17.399999999999999" x14ac:dyDescent="0.3">
      <c r="C9" s="37"/>
      <c r="D9" s="37"/>
      <c r="E9" s="37"/>
      <c r="F9" s="37"/>
      <c r="G9" s="37"/>
      <c r="H9" s="37"/>
    </row>
    <row r="10" spans="1:11" s="29" customFormat="1" ht="16.95" customHeight="1" x14ac:dyDescent="0.3">
      <c r="B10" s="528" t="s">
        <v>682</v>
      </c>
    </row>
    <row r="11" spans="1:11" s="29" customFormat="1" ht="17.399999999999999" x14ac:dyDescent="0.3"/>
    <row r="12" spans="1:11" s="29" customFormat="1" ht="17.399999999999999" x14ac:dyDescent="0.3">
      <c r="B12" s="29" t="s">
        <v>217</v>
      </c>
    </row>
    <row r="13" spans="1:11" s="29" customFormat="1" ht="17.399999999999999" x14ac:dyDescent="0.3">
      <c r="B13" s="29" t="s">
        <v>218</v>
      </c>
      <c r="D13" s="29">
        <v>15</v>
      </c>
    </row>
    <row r="14" spans="1:11" s="29" customFormat="1" ht="17.399999999999999" x14ac:dyDescent="0.3">
      <c r="B14" s="29" t="s">
        <v>219</v>
      </c>
      <c r="D14" s="29">
        <v>10</v>
      </c>
    </row>
    <row r="15" spans="1:11" s="29" customFormat="1" ht="17.399999999999999" x14ac:dyDescent="0.3">
      <c r="B15" s="29" t="s">
        <v>220</v>
      </c>
    </row>
    <row r="16" spans="1:11" s="29" customFormat="1" ht="17.399999999999999" x14ac:dyDescent="0.3">
      <c r="B16" s="29" t="s">
        <v>218</v>
      </c>
      <c r="D16" s="29">
        <v>5</v>
      </c>
    </row>
    <row r="17" spans="1:10" s="29" customFormat="1" ht="17.399999999999999" x14ac:dyDescent="0.3">
      <c r="B17" s="29" t="s">
        <v>219</v>
      </c>
      <c r="D17" s="29">
        <v>15</v>
      </c>
    </row>
    <row r="18" spans="1:10" s="29" customFormat="1" ht="17.399999999999999" x14ac:dyDescent="0.3"/>
    <row r="19" spans="1:10" s="29" customFormat="1" ht="34.5" customHeight="1" x14ac:dyDescent="0.3">
      <c r="B19" s="781" t="s">
        <v>744</v>
      </c>
      <c r="C19" s="781"/>
      <c r="D19" s="781"/>
      <c r="E19" s="781"/>
      <c r="F19" s="781"/>
      <c r="G19" s="781"/>
      <c r="H19" s="781"/>
      <c r="I19" s="781"/>
    </row>
    <row r="20" spans="1:10" s="29" customFormat="1" ht="17.399999999999999" x14ac:dyDescent="0.3"/>
    <row r="21" spans="1:10" s="29" customFormat="1" ht="17.399999999999999" x14ac:dyDescent="0.3">
      <c r="A21" s="37"/>
      <c r="B21" s="37"/>
      <c r="C21" s="37"/>
      <c r="D21" s="102" t="s">
        <v>212</v>
      </c>
      <c r="E21" s="102"/>
      <c r="F21" s="102" t="s">
        <v>213</v>
      </c>
      <c r="G21" s="37"/>
      <c r="H21" s="37"/>
    </row>
    <row r="22" spans="1:10" s="29" customFormat="1" ht="17.399999999999999" x14ac:dyDescent="0.3">
      <c r="A22" s="37"/>
      <c r="B22" s="37" t="s">
        <v>210</v>
      </c>
      <c r="C22" s="37"/>
      <c r="D22" s="39">
        <v>150000</v>
      </c>
      <c r="E22" s="39"/>
      <c r="F22" s="39">
        <v>80000</v>
      </c>
      <c r="G22" s="37"/>
      <c r="H22" s="37"/>
    </row>
    <row r="23" spans="1:10" s="29" customFormat="1" ht="17.399999999999999" x14ac:dyDescent="0.3">
      <c r="A23" s="37"/>
      <c r="B23" s="37" t="s">
        <v>211</v>
      </c>
      <c r="C23" s="37"/>
      <c r="D23" s="39">
        <v>94000</v>
      </c>
      <c r="E23" s="39"/>
      <c r="F23" s="39">
        <v>163000</v>
      </c>
      <c r="G23" s="37"/>
      <c r="H23" s="37"/>
    </row>
    <row r="24" spans="1:10" s="29" customFormat="1" ht="17.399999999999999" x14ac:dyDescent="0.3">
      <c r="A24" s="37"/>
      <c r="B24" s="37"/>
      <c r="C24" s="37"/>
      <c r="D24" s="37"/>
      <c r="E24" s="37"/>
      <c r="F24" s="37"/>
      <c r="G24" s="37"/>
      <c r="H24" s="37"/>
    </row>
    <row r="25" spans="1:10" s="29" customFormat="1" ht="17.399999999999999" x14ac:dyDescent="0.3"/>
    <row r="26" spans="1:10" s="29" customFormat="1" ht="17.399999999999999" x14ac:dyDescent="0.3">
      <c r="B26" s="29" t="s">
        <v>598</v>
      </c>
      <c r="F26" s="40">
        <v>1000</v>
      </c>
      <c r="G26" s="29" t="s">
        <v>221</v>
      </c>
    </row>
    <row r="27" spans="1:10" s="29" customFormat="1" ht="17.399999999999999" x14ac:dyDescent="0.3"/>
    <row r="28" spans="1:10" ht="13.8" thickBot="1" x14ac:dyDescent="0.3"/>
    <row r="29" spans="1:10" s="29" customFormat="1" ht="18" thickBot="1" x14ac:dyDescent="0.35">
      <c r="A29" s="784" t="s">
        <v>630</v>
      </c>
      <c r="B29" s="800"/>
    </row>
    <row r="30" spans="1:10" s="29" customFormat="1" ht="17.399999999999999" x14ac:dyDescent="0.3"/>
    <row r="31" spans="1:10" s="29" customFormat="1" ht="36" customHeight="1" x14ac:dyDescent="0.3">
      <c r="B31" s="787" t="s">
        <v>816</v>
      </c>
      <c r="C31" s="787"/>
      <c r="D31" s="787"/>
      <c r="E31" s="787"/>
      <c r="F31" s="787"/>
      <c r="G31" s="787"/>
      <c r="H31" s="787"/>
      <c r="I31" s="787"/>
      <c r="J31" s="787"/>
    </row>
    <row r="32" spans="1:10" s="29" customFormat="1" ht="37.5" customHeight="1" x14ac:dyDescent="0.3">
      <c r="B32" s="787" t="s">
        <v>817</v>
      </c>
      <c r="C32" s="787"/>
      <c r="D32" s="787"/>
      <c r="E32" s="787"/>
      <c r="F32" s="787"/>
      <c r="G32" s="787"/>
      <c r="H32" s="787"/>
      <c r="I32" s="787"/>
      <c r="J32" s="787"/>
    </row>
    <row r="33" spans="1:13" s="29" customFormat="1" ht="43.05" customHeight="1" x14ac:dyDescent="0.3">
      <c r="B33" s="787" t="s">
        <v>819</v>
      </c>
      <c r="C33" s="787"/>
      <c r="D33" s="787"/>
      <c r="E33" s="787"/>
      <c r="F33" s="787"/>
      <c r="G33" s="787"/>
      <c r="H33" s="787"/>
      <c r="I33" s="787"/>
      <c r="J33" s="787"/>
    </row>
    <row r="34" spans="1:13" s="29" customFormat="1" ht="33.75" customHeight="1" x14ac:dyDescent="0.3">
      <c r="B34" s="787" t="s">
        <v>818</v>
      </c>
      <c r="C34" s="787"/>
      <c r="D34" s="787"/>
      <c r="E34" s="787"/>
      <c r="F34" s="787"/>
      <c r="G34" s="787"/>
      <c r="H34" s="787"/>
      <c r="I34" s="787"/>
      <c r="J34" s="787"/>
    </row>
    <row r="35" spans="1:13" s="29" customFormat="1" ht="35.25" customHeight="1" x14ac:dyDescent="0.3">
      <c r="B35" s="787" t="s">
        <v>820</v>
      </c>
      <c r="C35" s="787"/>
      <c r="D35" s="787"/>
      <c r="E35" s="787"/>
      <c r="F35" s="787"/>
      <c r="G35" s="787"/>
      <c r="H35" s="787"/>
      <c r="I35" s="787"/>
      <c r="J35" s="787"/>
    </row>
    <row r="36" spans="1:13" s="29" customFormat="1" ht="18" thickBot="1" x14ac:dyDescent="0.35"/>
    <row r="37" spans="1:13" s="29" customFormat="1" ht="18" thickBot="1" x14ac:dyDescent="0.35">
      <c r="A37" s="797" t="s">
        <v>269</v>
      </c>
      <c r="B37" s="798"/>
      <c r="C37" s="799"/>
    </row>
    <row r="38" spans="1:13" s="29" customFormat="1" ht="17.399999999999999" x14ac:dyDescent="0.3"/>
    <row r="39" spans="1:13" s="29" customFormat="1" ht="17.399999999999999" x14ac:dyDescent="0.3">
      <c r="B39" s="29" t="s">
        <v>486</v>
      </c>
      <c r="J39" s="36">
        <f>(D22+D23)+(F22+F23)</f>
        <v>487000</v>
      </c>
    </row>
    <row r="40" spans="1:13" s="29" customFormat="1" ht="17.399999999999999" x14ac:dyDescent="0.3"/>
    <row r="41" spans="1:13" s="29" customFormat="1" ht="17.399999999999999" x14ac:dyDescent="0.3">
      <c r="B41" s="29" t="s">
        <v>683</v>
      </c>
      <c r="J41" s="40">
        <f>F26*(D13+D14)</f>
        <v>25000</v>
      </c>
      <c r="K41" s="29" t="s">
        <v>222</v>
      </c>
    </row>
    <row r="42" spans="1:13" s="29" customFormat="1" ht="18" thickBot="1" x14ac:dyDescent="0.35"/>
    <row r="43" spans="1:13" s="29" customFormat="1" ht="18.600000000000001" thickBot="1" x14ac:dyDescent="0.4">
      <c r="B43" s="29" t="s">
        <v>487</v>
      </c>
      <c r="J43" s="638">
        <f>J39/J41</f>
        <v>19.48</v>
      </c>
      <c r="K43" s="639" t="s">
        <v>223</v>
      </c>
      <c r="L43" s="640"/>
    </row>
    <row r="44" spans="1:13" s="29" customFormat="1" ht="17.399999999999999" x14ac:dyDescent="0.3"/>
    <row r="45" spans="1:13" s="29" customFormat="1" ht="17.399999999999999" x14ac:dyDescent="0.3">
      <c r="B45" s="29" t="s">
        <v>684</v>
      </c>
      <c r="J45" s="40">
        <f>F26*(D16+D17)</f>
        <v>20000</v>
      </c>
      <c r="K45" s="29" t="s">
        <v>224</v>
      </c>
    </row>
    <row r="46" spans="1:13" s="29" customFormat="1" ht="18" thickBot="1" x14ac:dyDescent="0.35"/>
    <row r="47" spans="1:13" s="29" customFormat="1" ht="18" thickBot="1" x14ac:dyDescent="0.35">
      <c r="B47" s="29" t="s">
        <v>488</v>
      </c>
      <c r="J47" s="638">
        <f>J39/J45</f>
        <v>24.35</v>
      </c>
      <c r="K47" s="639" t="s">
        <v>225</v>
      </c>
      <c r="L47" s="639"/>
      <c r="M47" s="640"/>
    </row>
    <row r="48" spans="1:13" s="29" customFormat="1" ht="17.399999999999999" x14ac:dyDescent="0.3"/>
    <row r="49" spans="2:8" s="29" customFormat="1" ht="18" thickBot="1" x14ac:dyDescent="0.35">
      <c r="D49" s="41" t="s">
        <v>226</v>
      </c>
      <c r="E49" s="41"/>
      <c r="F49" s="41"/>
    </row>
    <row r="50" spans="2:8" s="29" customFormat="1" ht="18" thickBot="1" x14ac:dyDescent="0.35">
      <c r="B50" s="29" t="s">
        <v>234</v>
      </c>
      <c r="D50" s="34" t="s">
        <v>227</v>
      </c>
      <c r="E50" s="34"/>
      <c r="F50" s="34" t="s">
        <v>228</v>
      </c>
      <c r="G50" s="34"/>
      <c r="H50" s="34" t="s">
        <v>214</v>
      </c>
    </row>
    <row r="51" spans="2:8" s="29" customFormat="1" ht="18" thickBot="1" x14ac:dyDescent="0.35">
      <c r="B51" s="29" t="s">
        <v>229</v>
      </c>
      <c r="D51" s="36">
        <f>F26*D13*J43</f>
        <v>292200</v>
      </c>
      <c r="E51" s="36"/>
      <c r="F51" s="36">
        <f>F26*D14*J43</f>
        <v>194800</v>
      </c>
      <c r="G51" s="36"/>
      <c r="H51" s="642">
        <f>D51+F51</f>
        <v>487000</v>
      </c>
    </row>
    <row r="52" spans="2:8" s="29" customFormat="1" ht="18" thickBot="1" x14ac:dyDescent="0.35">
      <c r="B52" s="29" t="s">
        <v>230</v>
      </c>
      <c r="D52" s="36">
        <f>F26*D16*J47</f>
        <v>121750</v>
      </c>
      <c r="E52" s="36"/>
      <c r="F52" s="36">
        <f>F26*D17*J47</f>
        <v>365250</v>
      </c>
      <c r="G52" s="36"/>
      <c r="H52" s="641">
        <f>D52+F52</f>
        <v>487000</v>
      </c>
    </row>
    <row r="53" spans="2:8" s="29" customFormat="1" ht="17.399999999999999" x14ac:dyDescent="0.3">
      <c r="D53" s="36"/>
      <c r="E53" s="36"/>
      <c r="F53" s="36"/>
      <c r="G53" s="36"/>
      <c r="H53" s="36"/>
    </row>
    <row r="54" spans="2:8" s="29" customFormat="1" ht="17.399999999999999" x14ac:dyDescent="0.3">
      <c r="B54" s="29" t="s">
        <v>603</v>
      </c>
      <c r="C54"/>
      <c r="D54" s="514"/>
      <c r="F54" s="514"/>
      <c r="G54"/>
      <c r="H54" s="506"/>
    </row>
    <row r="55" spans="2:8" s="29" customFormat="1" ht="17.399999999999999" x14ac:dyDescent="0.3">
      <c r="B55" s="506" t="s">
        <v>602</v>
      </c>
      <c r="D55" s="29" t="s">
        <v>685</v>
      </c>
      <c r="E55"/>
      <c r="F55" s="506" t="s">
        <v>686</v>
      </c>
      <c r="G55"/>
      <c r="H55"/>
    </row>
    <row r="56" spans="2:8" s="29" customFormat="1" ht="17.399999999999999" x14ac:dyDescent="0.3">
      <c r="B56"/>
      <c r="C56"/>
      <c r="D56" s="506" t="s">
        <v>608</v>
      </c>
      <c r="F56" s="506" t="s">
        <v>599</v>
      </c>
      <c r="G56"/>
      <c r="H56" s="506" t="s">
        <v>600</v>
      </c>
    </row>
    <row r="57" spans="2:8" s="29" customFormat="1" ht="17.399999999999999" x14ac:dyDescent="0.3">
      <c r="B57" s="506" t="s">
        <v>601</v>
      </c>
      <c r="D57"/>
      <c r="E57"/>
      <c r="F57"/>
      <c r="G57"/>
      <c r="H57"/>
    </row>
    <row r="58" spans="2:8" s="29" customFormat="1" ht="17.399999999999999" x14ac:dyDescent="0.3">
      <c r="B58"/>
      <c r="C58"/>
      <c r="D58" s="506" t="s">
        <v>687</v>
      </c>
      <c r="E58"/>
      <c r="F58" s="506" t="s">
        <v>688</v>
      </c>
      <c r="H58"/>
    </row>
    <row r="59" spans="2:8" s="29" customFormat="1" ht="17.399999999999999" x14ac:dyDescent="0.3">
      <c r="B59"/>
      <c r="C59"/>
      <c r="D59" s="506"/>
      <c r="E59"/>
      <c r="F59" s="506"/>
      <c r="H59"/>
    </row>
    <row r="60" spans="2:8" s="29" customFormat="1" ht="17.399999999999999" x14ac:dyDescent="0.3">
      <c r="B60" s="506" t="s">
        <v>606</v>
      </c>
      <c r="D60" s="29" t="s">
        <v>689</v>
      </c>
      <c r="E60"/>
      <c r="F60" s="506" t="s">
        <v>690</v>
      </c>
      <c r="G60"/>
      <c r="H60"/>
    </row>
    <row r="61" spans="2:8" s="29" customFormat="1" ht="17.399999999999999" x14ac:dyDescent="0.3">
      <c r="B61"/>
      <c r="D61" s="515" t="s">
        <v>607</v>
      </c>
      <c r="F61" s="506" t="s">
        <v>604</v>
      </c>
      <c r="H61" s="506" t="s">
        <v>605</v>
      </c>
    </row>
    <row r="62" spans="2:8" s="29" customFormat="1" ht="17.399999999999999" x14ac:dyDescent="0.3">
      <c r="B62" s="506" t="s">
        <v>601</v>
      </c>
      <c r="D62"/>
      <c r="E62"/>
      <c r="F62"/>
      <c r="G62"/>
      <c r="H62"/>
    </row>
    <row r="63" spans="2:8" s="29" customFormat="1" ht="17.399999999999999" x14ac:dyDescent="0.3">
      <c r="B63"/>
      <c r="C63"/>
      <c r="D63" s="506" t="s">
        <v>691</v>
      </c>
      <c r="E63"/>
      <c r="F63" s="506" t="s">
        <v>692</v>
      </c>
      <c r="H63"/>
    </row>
    <row r="64" spans="2:8" s="29" customFormat="1" ht="17.399999999999999" x14ac:dyDescent="0.3">
      <c r="B64"/>
      <c r="C64"/>
      <c r="D64" s="506"/>
      <c r="E64"/>
      <c r="F64" s="506"/>
      <c r="H64"/>
    </row>
    <row r="65" spans="2:13" s="29" customFormat="1" ht="17.399999999999999" x14ac:dyDescent="0.3">
      <c r="D65" s="36"/>
      <c r="E65" s="36"/>
      <c r="F65" s="36"/>
      <c r="G65" s="36"/>
      <c r="H65" s="36"/>
    </row>
    <row r="66" spans="2:13" s="29" customFormat="1" ht="17.399999999999999" x14ac:dyDescent="0.3">
      <c r="D66" s="36"/>
      <c r="E66" s="36"/>
      <c r="F66" s="36"/>
      <c r="G66" s="36"/>
      <c r="H66" s="36"/>
    </row>
    <row r="67" spans="2:13" s="29" customFormat="1" ht="17.399999999999999" x14ac:dyDescent="0.3">
      <c r="D67" s="36"/>
      <c r="E67" s="36"/>
      <c r="F67" s="36"/>
      <c r="G67" s="36"/>
      <c r="H67" s="36"/>
    </row>
    <row r="68" spans="2:13" s="29" customFormat="1" ht="17.399999999999999" x14ac:dyDescent="0.3"/>
    <row r="69" spans="2:13" s="29" customFormat="1" ht="17.399999999999999" x14ac:dyDescent="0.3"/>
    <row r="70" spans="2:13" s="29" customFormat="1" ht="17.399999999999999" x14ac:dyDescent="0.3"/>
    <row r="71" spans="2:13" s="29" customFormat="1" ht="17.399999999999999" x14ac:dyDescent="0.3"/>
    <row r="72" spans="2:13" s="29" customFormat="1" ht="17.399999999999999" x14ac:dyDescent="0.3"/>
    <row r="73" spans="2:13" s="29" customFormat="1" ht="17.399999999999999" x14ac:dyDescent="0.3"/>
    <row r="74" spans="2:13" s="29" customFormat="1" ht="17.399999999999999" x14ac:dyDescent="0.3">
      <c r="B74" s="29" t="s">
        <v>231</v>
      </c>
    </row>
    <row r="75" spans="2:13" s="29" customFormat="1" ht="18" thickBot="1" x14ac:dyDescent="0.35"/>
    <row r="76" spans="2:13" s="29" customFormat="1" ht="18" thickBot="1" x14ac:dyDescent="0.35">
      <c r="B76" s="29" t="s">
        <v>232</v>
      </c>
      <c r="H76" s="643">
        <f>(D22+D23)/(D13*F26)</f>
        <v>16.266666666666666</v>
      </c>
      <c r="I76" s="639" t="s">
        <v>489</v>
      </c>
      <c r="J76" s="639"/>
      <c r="K76" s="639"/>
      <c r="L76" s="639"/>
      <c r="M76" s="640"/>
    </row>
    <row r="77" spans="2:13" s="29" customFormat="1" ht="17.399999999999999" x14ac:dyDescent="0.3">
      <c r="E77" s="29" t="s">
        <v>609</v>
      </c>
      <c r="H77" s="481"/>
    </row>
    <row r="78" spans="2:13" s="29" customFormat="1" ht="17.399999999999999" x14ac:dyDescent="0.3">
      <c r="H78" s="481"/>
    </row>
    <row r="79" spans="2:13" s="29" customFormat="1" ht="17.399999999999999" x14ac:dyDescent="0.3">
      <c r="B79" s="29" t="s">
        <v>693</v>
      </c>
      <c r="H79" s="36">
        <f>F26*D13*H76</f>
        <v>244000</v>
      </c>
    </row>
    <row r="80" spans="2:13" s="29" customFormat="1" ht="18" thickBot="1" x14ac:dyDescent="0.35"/>
    <row r="81" spans="2:8" s="29" customFormat="1" ht="18" thickBot="1" x14ac:dyDescent="0.35">
      <c r="B81" s="29" t="s">
        <v>233</v>
      </c>
      <c r="H81" s="644">
        <f>(F22+F23)/(F26*D17)</f>
        <v>16.2</v>
      </c>
    </row>
    <row r="82" spans="2:8" s="29" customFormat="1" ht="17.399999999999999" x14ac:dyDescent="0.3">
      <c r="E82" s="29" t="s">
        <v>610</v>
      </c>
      <c r="H82" s="35"/>
    </row>
    <row r="83" spans="2:8" s="29" customFormat="1" ht="17.399999999999999" x14ac:dyDescent="0.3">
      <c r="H83" s="35"/>
    </row>
    <row r="84" spans="2:8" s="29" customFormat="1" ht="17.399999999999999" x14ac:dyDescent="0.3">
      <c r="B84" s="29" t="s">
        <v>694</v>
      </c>
      <c r="H84" s="36">
        <f>F26*D17*H81</f>
        <v>243000</v>
      </c>
    </row>
    <row r="85" spans="2:8" s="29" customFormat="1" ht="17.399999999999999" x14ac:dyDescent="0.3"/>
    <row r="86" spans="2:8" s="29" customFormat="1" ht="17.399999999999999" x14ac:dyDescent="0.3"/>
    <row r="87" spans="2:8" s="29" customFormat="1" ht="17.399999999999999" x14ac:dyDescent="0.3"/>
    <row r="88" spans="2:8" s="29" customFormat="1" ht="17.399999999999999" x14ac:dyDescent="0.3"/>
    <row r="89" spans="2:8" s="29" customFormat="1" ht="17.399999999999999" x14ac:dyDescent="0.3"/>
    <row r="90" spans="2:8" s="29" customFormat="1" ht="17.399999999999999" x14ac:dyDescent="0.3"/>
    <row r="91" spans="2:8" s="29" customFormat="1" ht="17.399999999999999" x14ac:dyDescent="0.3"/>
    <row r="92" spans="2:8" s="29" customFormat="1" ht="17.399999999999999" x14ac:dyDescent="0.3"/>
    <row r="93" spans="2:8" s="29" customFormat="1" ht="17.399999999999999" x14ac:dyDescent="0.3"/>
    <row r="94" spans="2:8" s="29" customFormat="1" ht="17.399999999999999" x14ac:dyDescent="0.3"/>
    <row r="95" spans="2:8" s="29" customFormat="1" ht="17.399999999999999" x14ac:dyDescent="0.3"/>
    <row r="96" spans="2:8" s="29" customFormat="1" ht="17.399999999999999" x14ac:dyDescent="0.3"/>
    <row r="97" s="29" customFormat="1" ht="17.399999999999999" x14ac:dyDescent="0.3"/>
    <row r="98" s="29" customFormat="1" ht="17.399999999999999" x14ac:dyDescent="0.3"/>
    <row r="99" s="29" customFormat="1" ht="17.399999999999999" x14ac:dyDescent="0.3"/>
    <row r="100" s="29" customFormat="1" ht="17.399999999999999" x14ac:dyDescent="0.3"/>
    <row r="101" s="29" customFormat="1" ht="17.399999999999999" x14ac:dyDescent="0.3"/>
    <row r="102" s="29" customFormat="1" ht="17.399999999999999" x14ac:dyDescent="0.3"/>
    <row r="103" s="29" customFormat="1" ht="17.399999999999999" x14ac:dyDescent="0.3"/>
    <row r="104" s="29" customFormat="1" ht="17.399999999999999" x14ac:dyDescent="0.3"/>
    <row r="105" s="29" customFormat="1" ht="17.399999999999999" x14ac:dyDescent="0.3"/>
    <row r="106" s="29" customFormat="1" ht="17.399999999999999" x14ac:dyDescent="0.3"/>
    <row r="107" s="29" customFormat="1" ht="17.399999999999999" x14ac:dyDescent="0.3"/>
    <row r="108" s="29" customFormat="1" ht="17.399999999999999" x14ac:dyDescent="0.3"/>
    <row r="109" s="29" customFormat="1" ht="17.399999999999999" x14ac:dyDescent="0.3"/>
    <row r="110" s="29" customFormat="1" ht="17.399999999999999" x14ac:dyDescent="0.3"/>
    <row r="111" s="29" customFormat="1" ht="17.399999999999999" x14ac:dyDescent="0.3"/>
    <row r="112" s="29" customFormat="1" ht="17.399999999999999" x14ac:dyDescent="0.3"/>
    <row r="113" s="29" customFormat="1" ht="17.399999999999999" x14ac:dyDescent="0.3"/>
    <row r="114" s="29" customFormat="1" ht="17.399999999999999" x14ac:dyDescent="0.3"/>
    <row r="115" s="29" customFormat="1" ht="17.399999999999999" x14ac:dyDescent="0.3"/>
    <row r="116" s="29" customFormat="1" ht="17.399999999999999" x14ac:dyDescent="0.3"/>
    <row r="117" s="29" customFormat="1" ht="17.399999999999999" x14ac:dyDescent="0.3"/>
    <row r="118" s="29" customFormat="1" ht="17.399999999999999" x14ac:dyDescent="0.3"/>
    <row r="119" s="29" customFormat="1" ht="17.399999999999999" x14ac:dyDescent="0.3"/>
    <row r="120" s="29" customFormat="1" ht="17.399999999999999" x14ac:dyDescent="0.3"/>
    <row r="121" s="29" customFormat="1" ht="17.399999999999999" x14ac:dyDescent="0.3"/>
    <row r="122" s="29" customFormat="1" ht="17.399999999999999" x14ac:dyDescent="0.3"/>
    <row r="123" s="29" customFormat="1" ht="17.399999999999999" x14ac:dyDescent="0.3"/>
    <row r="124" s="29" customFormat="1" ht="17.399999999999999" x14ac:dyDescent="0.3"/>
    <row r="125" s="29" customFormat="1" ht="17.399999999999999" x14ac:dyDescent="0.3"/>
    <row r="126" s="29" customFormat="1" ht="17.399999999999999" x14ac:dyDescent="0.3"/>
    <row r="127" s="29" customFormat="1" ht="17.399999999999999" x14ac:dyDescent="0.3"/>
    <row r="128" s="29" customFormat="1" ht="17.399999999999999" x14ac:dyDescent="0.3"/>
    <row r="129" s="29" customFormat="1" ht="17.399999999999999" x14ac:dyDescent="0.3"/>
    <row r="130" s="29" customFormat="1" ht="17.399999999999999" x14ac:dyDescent="0.3"/>
    <row r="131" s="29" customFormat="1" ht="17.399999999999999" x14ac:dyDescent="0.3"/>
    <row r="132" s="29" customFormat="1" ht="17.399999999999999" x14ac:dyDescent="0.3"/>
    <row r="133" s="29" customFormat="1" ht="17.399999999999999" x14ac:dyDescent="0.3"/>
    <row r="134" s="29" customFormat="1" ht="17.399999999999999" x14ac:dyDescent="0.3"/>
    <row r="135" s="29" customFormat="1" ht="17.399999999999999" x14ac:dyDescent="0.3"/>
    <row r="136" s="29" customFormat="1" ht="17.399999999999999" x14ac:dyDescent="0.3"/>
    <row r="137" s="29" customFormat="1" ht="17.399999999999999" x14ac:dyDescent="0.3"/>
    <row r="138" s="29" customFormat="1" ht="17.399999999999999" x14ac:dyDescent="0.3"/>
    <row r="139" s="29" customFormat="1" ht="17.399999999999999" x14ac:dyDescent="0.3"/>
    <row r="140" s="29" customFormat="1" ht="17.399999999999999" x14ac:dyDescent="0.3"/>
    <row r="141" s="29" customFormat="1" ht="17.399999999999999" x14ac:dyDescent="0.3"/>
    <row r="142" s="29" customFormat="1" ht="17.399999999999999" x14ac:dyDescent="0.3"/>
    <row r="143" s="29" customFormat="1" ht="17.399999999999999" x14ac:dyDescent="0.3"/>
    <row r="144" s="29" customFormat="1" ht="17.399999999999999" x14ac:dyDescent="0.3"/>
    <row r="145" s="29" customFormat="1" ht="17.399999999999999" x14ac:dyDescent="0.3"/>
    <row r="146" s="29" customFormat="1" ht="17.399999999999999" x14ac:dyDescent="0.3"/>
    <row r="147" s="29" customFormat="1" ht="17.399999999999999" x14ac:dyDescent="0.3"/>
    <row r="148" s="29" customFormat="1" ht="17.399999999999999" x14ac:dyDescent="0.3"/>
    <row r="149" s="29" customFormat="1" ht="17.399999999999999" x14ac:dyDescent="0.3"/>
    <row r="150" s="29" customFormat="1" ht="17.399999999999999" x14ac:dyDescent="0.3"/>
    <row r="151" s="29" customFormat="1" ht="17.399999999999999" x14ac:dyDescent="0.3"/>
    <row r="152" s="29" customFormat="1" ht="17.399999999999999" x14ac:dyDescent="0.3"/>
    <row r="153" s="29" customFormat="1" ht="17.399999999999999" x14ac:dyDescent="0.3"/>
    <row r="154" s="29" customFormat="1" ht="17.399999999999999" x14ac:dyDescent="0.3"/>
    <row r="155" s="29" customFormat="1" ht="17.399999999999999" x14ac:dyDescent="0.3"/>
    <row r="156" s="29" customFormat="1" ht="17.399999999999999" x14ac:dyDescent="0.3"/>
    <row r="157" s="29" customFormat="1" ht="17.399999999999999" x14ac:dyDescent="0.3"/>
    <row r="158" s="29" customFormat="1" ht="17.399999999999999" x14ac:dyDescent="0.3"/>
    <row r="159" s="29" customFormat="1" ht="17.399999999999999" x14ac:dyDescent="0.3"/>
    <row r="160" s="29" customFormat="1" ht="17.399999999999999" x14ac:dyDescent="0.3"/>
    <row r="161" s="29" customFormat="1" ht="17.399999999999999" x14ac:dyDescent="0.3"/>
    <row r="162" s="29" customFormat="1" ht="17.399999999999999" x14ac:dyDescent="0.3"/>
    <row r="163" s="29" customFormat="1" ht="17.399999999999999" x14ac:dyDescent="0.3"/>
    <row r="164" s="29" customFormat="1" ht="17.399999999999999" x14ac:dyDescent="0.3"/>
    <row r="165" s="29" customFormat="1" ht="17.399999999999999" x14ac:dyDescent="0.3"/>
    <row r="166" s="29" customFormat="1" ht="17.399999999999999" x14ac:dyDescent="0.3"/>
    <row r="167" s="29" customFormat="1" ht="17.399999999999999" x14ac:dyDescent="0.3"/>
    <row r="168" s="29" customFormat="1" ht="17.399999999999999" x14ac:dyDescent="0.3"/>
    <row r="169" s="29" customFormat="1" ht="17.399999999999999" x14ac:dyDescent="0.3"/>
    <row r="170" s="29" customFormat="1" ht="17.399999999999999" x14ac:dyDescent="0.3"/>
    <row r="171" s="29" customFormat="1" ht="17.399999999999999" x14ac:dyDescent="0.3"/>
    <row r="172" s="29" customFormat="1" ht="17.399999999999999" x14ac:dyDescent="0.3"/>
    <row r="173" s="29" customFormat="1" ht="17.399999999999999" x14ac:dyDescent="0.3"/>
    <row r="174" s="29" customFormat="1" ht="17.399999999999999" x14ac:dyDescent="0.3"/>
    <row r="175" s="29" customFormat="1" ht="17.399999999999999" x14ac:dyDescent="0.3"/>
    <row r="176" s="29" customFormat="1" ht="17.399999999999999" x14ac:dyDescent="0.3"/>
    <row r="177" s="29" customFormat="1" ht="17.399999999999999" x14ac:dyDescent="0.3"/>
    <row r="178" s="29" customFormat="1" ht="17.399999999999999" x14ac:dyDescent="0.3"/>
    <row r="179" s="29" customFormat="1" ht="17.399999999999999" x14ac:dyDescent="0.3"/>
    <row r="180" s="29" customFormat="1" ht="17.399999999999999" x14ac:dyDescent="0.3"/>
    <row r="181" s="29" customFormat="1" ht="17.399999999999999" x14ac:dyDescent="0.3"/>
    <row r="182" s="29" customFormat="1" ht="17.399999999999999" x14ac:dyDescent="0.3"/>
    <row r="183" s="29" customFormat="1" ht="17.399999999999999" x14ac:dyDescent="0.3"/>
    <row r="184" s="29" customFormat="1" ht="17.399999999999999" x14ac:dyDescent="0.3"/>
    <row r="185" s="29" customFormat="1" ht="17.399999999999999" x14ac:dyDescent="0.3"/>
    <row r="186" s="29" customFormat="1" ht="17.399999999999999" x14ac:dyDescent="0.3"/>
    <row r="187" s="29" customFormat="1" ht="17.399999999999999" x14ac:dyDescent="0.3"/>
    <row r="188" s="29" customFormat="1" ht="17.399999999999999" x14ac:dyDescent="0.3"/>
    <row r="189" s="29" customFormat="1" ht="17.399999999999999" x14ac:dyDescent="0.3"/>
  </sheetData>
  <mergeCells count="10">
    <mergeCell ref="B33:J33"/>
    <mergeCell ref="B34:J34"/>
    <mergeCell ref="B35:J35"/>
    <mergeCell ref="A37:C37"/>
    <mergeCell ref="A1:I1"/>
    <mergeCell ref="B3:I3"/>
    <mergeCell ref="A29:B29"/>
    <mergeCell ref="B31:J31"/>
    <mergeCell ref="B32:J32"/>
    <mergeCell ref="B19:I19"/>
  </mergeCells>
  <phoneticPr fontId="5" type="noConversion"/>
  <pageMargins left="0.75" right="0.75" top="1" bottom="1" header="0.5" footer="0.5"/>
  <pageSetup scale="80" orientation="portrait" horizontalDpi="4294967293" r:id="rId1"/>
  <headerFooter alignWithMargins="0">
    <oddFooter>&amp;CCopyright © 2022 by McGraw Hill. All rights reserved. No reproduction or distribution without the prior written consent of McGraw Hill.</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84"/>
  <sheetViews>
    <sheetView showGridLines="0" zoomScaleNormal="100" workbookViewId="0">
      <selection activeCell="B37" sqref="B37"/>
    </sheetView>
  </sheetViews>
  <sheetFormatPr defaultRowHeight="13.2" x14ac:dyDescent="0.25"/>
  <cols>
    <col min="1" max="1" width="5.77734375" customWidth="1"/>
    <col min="2" max="2" width="13.5546875" customWidth="1"/>
    <col min="3" max="3" width="24.77734375" customWidth="1"/>
    <col min="4" max="4" width="18" customWidth="1"/>
    <col min="5" max="5" width="15.21875" customWidth="1"/>
    <col min="6" max="6" width="2.77734375" customWidth="1"/>
    <col min="7" max="7" width="14.77734375" customWidth="1"/>
    <col min="8" max="8" width="3.77734375" customWidth="1"/>
    <col min="9" max="9" width="15" customWidth="1"/>
    <col min="10" max="10" width="13.44140625" customWidth="1"/>
    <col min="11" max="11" width="5.5546875" customWidth="1"/>
    <col min="12" max="12" width="9.77734375" customWidth="1"/>
  </cols>
  <sheetData>
    <row r="1" spans="1:13" ht="21.6" thickBot="1" x14ac:dyDescent="0.45">
      <c r="A1" s="765" t="s">
        <v>763</v>
      </c>
      <c r="B1" s="766"/>
      <c r="C1" s="766"/>
      <c r="D1" s="766"/>
      <c r="E1" s="766"/>
      <c r="F1" s="766"/>
      <c r="G1" s="766"/>
      <c r="H1" s="766"/>
      <c r="I1" s="776"/>
      <c r="J1" s="29"/>
      <c r="K1" s="29"/>
      <c r="L1" s="29"/>
      <c r="M1" s="29"/>
    </row>
    <row r="2" spans="1:13" ht="16.5" customHeight="1" thickBot="1" x14ac:dyDescent="0.35">
      <c r="A2" s="14"/>
    </row>
    <row r="3" spans="1:13" ht="16.5" customHeight="1" thickBot="1" x14ac:dyDescent="0.35">
      <c r="A3" s="784" t="s">
        <v>180</v>
      </c>
      <c r="B3" s="785"/>
      <c r="C3" s="786"/>
    </row>
    <row r="4" spans="1:13" s="29" customFormat="1" ht="23.25" customHeight="1" x14ac:dyDescent="0.3">
      <c r="A4" s="14"/>
      <c r="B4" s="803" t="s">
        <v>321</v>
      </c>
      <c r="C4" s="803"/>
      <c r="D4" s="803"/>
      <c r="E4" s="803"/>
      <c r="F4" s="803"/>
      <c r="G4" s="803"/>
      <c r="H4" s="803"/>
      <c r="I4" s="803"/>
    </row>
    <row r="5" spans="1:13" s="29" customFormat="1" ht="34.799999999999997" x14ac:dyDescent="0.3">
      <c r="A5" s="14"/>
      <c r="B5" s="535" t="s">
        <v>2</v>
      </c>
      <c r="C5" s="683" t="s">
        <v>765</v>
      </c>
      <c r="D5" s="683" t="s">
        <v>764</v>
      </c>
      <c r="E5" s="163"/>
      <c r="F5" s="175" t="s">
        <v>7</v>
      </c>
      <c r="G5" s="535" t="s">
        <v>6</v>
      </c>
      <c r="H5" s="535"/>
    </row>
    <row r="6" spans="1:13" s="29" customFormat="1" ht="17.399999999999999" x14ac:dyDescent="0.3">
      <c r="A6" s="14"/>
      <c r="B6" s="534" t="s">
        <v>309</v>
      </c>
      <c r="C6" s="84">
        <v>31500</v>
      </c>
      <c r="D6" s="84">
        <v>16250</v>
      </c>
      <c r="E6" s="84">
        <v>28750</v>
      </c>
      <c r="F6" s="37"/>
      <c r="G6" s="52">
        <f>SUM(C6:E6)</f>
        <v>76500</v>
      </c>
      <c r="H6" s="37" t="s">
        <v>172</v>
      </c>
    </row>
    <row r="7" spans="1:13" s="29" customFormat="1" ht="17.399999999999999" x14ac:dyDescent="0.3">
      <c r="A7" s="14"/>
      <c r="B7" s="37"/>
      <c r="C7" s="37"/>
      <c r="D7" s="37"/>
      <c r="E7" s="37"/>
      <c r="F7" s="37"/>
      <c r="G7" s="37"/>
      <c r="H7" s="37"/>
    </row>
    <row r="8" spans="1:13" s="29" customFormat="1" ht="17.399999999999999" x14ac:dyDescent="0.3">
      <c r="A8" s="14"/>
      <c r="C8" s="37"/>
      <c r="D8" s="37"/>
      <c r="E8" s="37"/>
      <c r="F8" s="37"/>
      <c r="G8" s="37"/>
      <c r="H8" s="37"/>
      <c r="I8" s="37"/>
    </row>
    <row r="9" spans="1:13" s="29" customFormat="1" ht="17.55" customHeight="1" x14ac:dyDescent="0.3">
      <c r="A9" s="14"/>
      <c r="B9" s="607" t="s">
        <v>242</v>
      </c>
      <c r="C9" s="607"/>
      <c r="D9" s="607"/>
      <c r="E9" s="606"/>
      <c r="F9" s="52"/>
      <c r="G9" s="52"/>
      <c r="H9" s="52"/>
      <c r="I9" s="52"/>
    </row>
    <row r="10" spans="1:13" s="29" customFormat="1" ht="17.399999999999999" x14ac:dyDescent="0.3">
      <c r="A10" s="14"/>
      <c r="B10" s="14" t="s">
        <v>12</v>
      </c>
      <c r="C10" s="14"/>
      <c r="D10" s="14"/>
      <c r="E10" s="52"/>
      <c r="F10" s="52"/>
      <c r="G10" s="52"/>
      <c r="H10" s="52"/>
      <c r="I10" s="52"/>
    </row>
    <row r="11" spans="1:13" s="29" customFormat="1" ht="17.399999999999999" x14ac:dyDescent="0.3">
      <c r="A11" s="14"/>
      <c r="B11" s="14" t="s">
        <v>13</v>
      </c>
      <c r="C11" s="14"/>
      <c r="D11" s="14"/>
      <c r="E11" s="52"/>
      <c r="F11" s="52"/>
      <c r="G11" s="52"/>
      <c r="H11" s="52"/>
      <c r="I11" s="52"/>
    </row>
    <row r="12" spans="1:13" s="29" customFormat="1" ht="17.399999999999999" x14ac:dyDescent="0.3">
      <c r="A12" s="14"/>
      <c r="B12" s="14" t="s">
        <v>14</v>
      </c>
      <c r="C12" s="14"/>
      <c r="D12" s="600">
        <v>68000</v>
      </c>
      <c r="E12" s="52"/>
      <c r="F12" s="52"/>
      <c r="G12" s="52"/>
      <c r="H12" s="52"/>
      <c r="I12" s="52"/>
    </row>
    <row r="13" spans="1:13" s="29" customFormat="1" ht="17.399999999999999" x14ac:dyDescent="0.3">
      <c r="A13" s="14"/>
      <c r="B13" s="14" t="s">
        <v>15</v>
      </c>
      <c r="C13" s="14"/>
      <c r="D13" s="600">
        <v>56000</v>
      </c>
      <c r="E13" s="52"/>
      <c r="F13" s="52"/>
      <c r="G13" s="52"/>
      <c r="H13" s="52"/>
      <c r="I13" s="52"/>
    </row>
    <row r="14" spans="1:13" s="29" customFormat="1" ht="17.399999999999999" x14ac:dyDescent="0.3">
      <c r="A14" s="14"/>
      <c r="B14" s="14" t="s">
        <v>16</v>
      </c>
      <c r="C14" s="14"/>
      <c r="D14" s="600">
        <v>28000</v>
      </c>
      <c r="E14" s="52"/>
      <c r="F14" s="52"/>
      <c r="G14" s="52"/>
      <c r="H14" s="52"/>
      <c r="I14" s="52"/>
    </row>
    <row r="15" spans="1:13" s="29" customFormat="1" ht="17.399999999999999" x14ac:dyDescent="0.3">
      <c r="A15" s="14"/>
      <c r="B15" s="14" t="s">
        <v>17</v>
      </c>
      <c r="C15" s="14"/>
      <c r="D15" s="14"/>
      <c r="E15" s="52"/>
      <c r="F15" s="52"/>
      <c r="G15" s="52"/>
      <c r="H15" s="52"/>
      <c r="I15" s="52"/>
    </row>
    <row r="16" spans="1:13" s="29" customFormat="1" ht="17.399999999999999" x14ac:dyDescent="0.3">
      <c r="A16" s="14"/>
      <c r="B16" s="14" t="s">
        <v>18</v>
      </c>
      <c r="C16" s="14"/>
      <c r="D16" s="600">
        <v>13000</v>
      </c>
      <c r="E16" s="52"/>
      <c r="F16" s="52"/>
      <c r="G16" s="52"/>
      <c r="H16" s="52"/>
      <c r="I16" s="52"/>
    </row>
    <row r="17" spans="1:10" s="29" customFormat="1" ht="17.399999999999999" x14ac:dyDescent="0.3">
      <c r="A17" s="14"/>
      <c r="B17" s="14" t="s">
        <v>19</v>
      </c>
      <c r="C17" s="14"/>
      <c r="D17" s="600">
        <v>15000</v>
      </c>
      <c r="E17" s="52"/>
      <c r="F17" s="52"/>
      <c r="G17" s="52"/>
      <c r="H17" s="52"/>
      <c r="I17" s="52"/>
    </row>
    <row r="18" spans="1:10" s="29" customFormat="1" ht="17.399999999999999" x14ac:dyDescent="0.3">
      <c r="A18" s="14"/>
      <c r="B18" s="14" t="s">
        <v>6</v>
      </c>
      <c r="C18" s="14"/>
      <c r="D18" s="600">
        <f>SUM(D12:D17)</f>
        <v>180000</v>
      </c>
      <c r="E18" s="52"/>
      <c r="F18" s="52"/>
      <c r="G18" s="52"/>
      <c r="H18" s="52"/>
      <c r="I18" s="52"/>
    </row>
    <row r="19" spans="1:10" s="29" customFormat="1" ht="17.399999999999999" x14ac:dyDescent="0.3">
      <c r="A19" s="14"/>
      <c r="B19" s="14"/>
      <c r="C19" s="14"/>
      <c r="D19" s="14"/>
      <c r="E19" s="52"/>
      <c r="F19" s="52"/>
      <c r="G19" s="52"/>
      <c r="H19" s="52"/>
      <c r="I19" s="52"/>
    </row>
    <row r="20" spans="1:10" s="29" customFormat="1" ht="17.399999999999999" x14ac:dyDescent="0.3">
      <c r="A20" s="14"/>
      <c r="B20" s="14" t="s">
        <v>20</v>
      </c>
      <c r="C20" s="14"/>
      <c r="D20" s="600">
        <v>90000</v>
      </c>
      <c r="E20" s="52"/>
      <c r="F20" s="52"/>
      <c r="G20" s="52"/>
      <c r="H20" s="52"/>
      <c r="I20" s="52"/>
    </row>
    <row r="21" spans="1:10" s="29" customFormat="1" ht="17.399999999999999" x14ac:dyDescent="0.3">
      <c r="A21" s="14"/>
      <c r="B21" s="14" t="s">
        <v>21</v>
      </c>
      <c r="C21" s="14"/>
      <c r="D21" s="601">
        <f>D18/D20</f>
        <v>2</v>
      </c>
    </row>
    <row r="22" spans="1:10" s="29" customFormat="1" ht="17.399999999999999" x14ac:dyDescent="0.3">
      <c r="A22" s="14"/>
      <c r="B22" s="14"/>
      <c r="C22" s="14"/>
      <c r="D22" s="14"/>
    </row>
    <row r="23" spans="1:10" s="29" customFormat="1" ht="17.399999999999999" x14ac:dyDescent="0.3">
      <c r="A23" s="14"/>
      <c r="B23" s="14"/>
      <c r="C23" s="14"/>
      <c r="D23" s="14"/>
      <c r="E23" s="14"/>
      <c r="F23" s="14"/>
      <c r="G23" s="14"/>
      <c r="H23" s="14"/>
      <c r="I23" s="14"/>
      <c r="J23" s="14"/>
    </row>
    <row r="24" spans="1:10" s="29" customFormat="1" ht="17.399999999999999" x14ac:dyDescent="0.3">
      <c r="A24" s="14"/>
      <c r="B24" s="803" t="s">
        <v>313</v>
      </c>
      <c r="C24" s="803"/>
      <c r="D24" s="803"/>
      <c r="E24" s="803"/>
      <c r="F24" s="803"/>
      <c r="G24" s="803"/>
      <c r="H24" s="803"/>
      <c r="I24" s="803"/>
      <c r="J24" s="14"/>
    </row>
    <row r="25" spans="1:10" s="29" customFormat="1" ht="17.399999999999999" x14ac:dyDescent="0.3">
      <c r="A25" s="14"/>
      <c r="B25" s="14"/>
      <c r="C25" s="14"/>
      <c r="D25" s="805" t="s">
        <v>8</v>
      </c>
      <c r="E25" s="805"/>
      <c r="F25" s="805"/>
      <c r="G25" s="805"/>
      <c r="H25" s="805"/>
      <c r="I25" s="805"/>
      <c r="J25" s="14"/>
    </row>
    <row r="26" spans="1:10" s="29" customFormat="1" ht="17.399999999999999" x14ac:dyDescent="0.3">
      <c r="A26" s="14"/>
      <c r="B26" s="805" t="s">
        <v>2</v>
      </c>
      <c r="C26" s="805"/>
      <c r="D26" s="602" t="s">
        <v>3</v>
      </c>
      <c r="E26" s="602" t="s">
        <v>4</v>
      </c>
      <c r="F26" s="602"/>
      <c r="G26" s="602" t="s">
        <v>5</v>
      </c>
      <c r="H26" s="602"/>
      <c r="I26" s="602" t="s">
        <v>6</v>
      </c>
      <c r="J26" s="14"/>
    </row>
    <row r="27" spans="1:10" s="29" customFormat="1" ht="17.399999999999999" x14ac:dyDescent="0.3">
      <c r="A27" s="14"/>
      <c r="B27" s="804" t="s">
        <v>309</v>
      </c>
      <c r="C27" s="804"/>
      <c r="D27" s="603">
        <v>2000</v>
      </c>
      <c r="E27" s="603">
        <v>10000</v>
      </c>
      <c r="F27" s="603"/>
      <c r="G27" s="603">
        <v>0</v>
      </c>
      <c r="H27" s="603"/>
      <c r="I27" s="603">
        <f>SUM(D27:G27)</f>
        <v>12000</v>
      </c>
      <c r="J27" s="14"/>
    </row>
    <row r="28" spans="1:10" s="29" customFormat="1" ht="17.399999999999999" x14ac:dyDescent="0.3">
      <c r="A28" s="14"/>
      <c r="B28" s="804" t="s">
        <v>310</v>
      </c>
      <c r="C28" s="804"/>
      <c r="D28" s="604">
        <v>24000</v>
      </c>
      <c r="E28" s="604">
        <v>18000</v>
      </c>
      <c r="F28" s="604"/>
      <c r="G28" s="604">
        <v>0</v>
      </c>
      <c r="H28" s="604"/>
      <c r="I28" s="604">
        <f>SUM(D28:G28)</f>
        <v>42000</v>
      </c>
      <c r="J28" s="14"/>
    </row>
    <row r="29" spans="1:10" s="29" customFormat="1" ht="17.399999999999999" x14ac:dyDescent="0.3">
      <c r="A29" s="14"/>
      <c r="B29" s="804" t="s">
        <v>311</v>
      </c>
      <c r="C29" s="804"/>
      <c r="D29" s="604">
        <v>8000</v>
      </c>
      <c r="E29" s="604">
        <v>34000</v>
      </c>
      <c r="F29" s="604"/>
      <c r="G29" s="604">
        <v>0</v>
      </c>
      <c r="H29" s="604"/>
      <c r="I29" s="604">
        <f>SUM(D29:G29)</f>
        <v>42000</v>
      </c>
      <c r="J29" s="14"/>
    </row>
    <row r="30" spans="1:10" s="29" customFormat="1" ht="17.399999999999999" x14ac:dyDescent="0.3">
      <c r="A30" s="14"/>
      <c r="B30" s="804" t="s">
        <v>312</v>
      </c>
      <c r="C30" s="804"/>
      <c r="D30" s="700">
        <v>1000</v>
      </c>
      <c r="E30" s="700">
        <v>16000</v>
      </c>
      <c r="F30" s="700"/>
      <c r="G30" s="700">
        <v>0</v>
      </c>
      <c r="H30" s="700"/>
      <c r="I30" s="700">
        <f>SUM(D30:G30)</f>
        <v>17000</v>
      </c>
      <c r="J30" s="14"/>
    </row>
    <row r="31" spans="1:10" s="29" customFormat="1" ht="18.600000000000001" customHeight="1" x14ac:dyDescent="0.3">
      <c r="A31" s="14"/>
      <c r="B31" s="14"/>
      <c r="C31" s="23"/>
      <c r="D31" s="603">
        <f>SUM(D27:D30)</f>
        <v>35000</v>
      </c>
      <c r="E31" s="603">
        <f>SUM(E27:E30)</f>
        <v>78000</v>
      </c>
      <c r="F31" s="603"/>
      <c r="G31" s="604"/>
      <c r="H31" s="604"/>
      <c r="I31" s="603">
        <f>SUM(I27:I30)</f>
        <v>113000</v>
      </c>
      <c r="J31" s="14"/>
    </row>
    <row r="32" spans="1:10" s="29" customFormat="1" ht="18.600000000000001" customHeight="1" x14ac:dyDescent="0.3">
      <c r="A32" s="14"/>
      <c r="B32" s="139" t="s">
        <v>132</v>
      </c>
      <c r="C32" s="23"/>
      <c r="D32" s="604"/>
      <c r="E32" s="604"/>
      <c r="F32" s="604"/>
      <c r="G32" s="604"/>
      <c r="H32" s="604"/>
      <c r="I32" s="603"/>
      <c r="J32" s="14"/>
    </row>
    <row r="33" spans="1:10" s="29" customFormat="1" ht="21" customHeight="1" x14ac:dyDescent="0.3">
      <c r="A33" s="14"/>
      <c r="B33" s="801" t="s">
        <v>10</v>
      </c>
      <c r="C33" s="801"/>
      <c r="D33" s="604">
        <v>60000</v>
      </c>
      <c r="E33" s="604">
        <v>0</v>
      </c>
      <c r="F33" s="604"/>
      <c r="G33" s="604">
        <v>0</v>
      </c>
      <c r="H33" s="604"/>
      <c r="I33" s="604">
        <f>SUM(D33:G33)</f>
        <v>60000</v>
      </c>
      <c r="J33" s="14"/>
    </row>
    <row r="34" spans="1:10" s="29" customFormat="1" ht="17.399999999999999" x14ac:dyDescent="0.3">
      <c r="A34" s="14"/>
      <c r="B34" s="802" t="s">
        <v>9</v>
      </c>
      <c r="C34" s="802"/>
      <c r="D34" s="604">
        <v>0</v>
      </c>
      <c r="E34" s="604">
        <v>50000</v>
      </c>
      <c r="F34" s="604"/>
      <c r="G34" s="604">
        <v>0</v>
      </c>
      <c r="H34" s="604"/>
      <c r="I34" s="604">
        <f>SUM(D34:G34)</f>
        <v>50000</v>
      </c>
      <c r="J34" s="14"/>
    </row>
    <row r="35" spans="1:10" s="29" customFormat="1" ht="17.399999999999999" x14ac:dyDescent="0.3">
      <c r="A35" s="14"/>
      <c r="B35" s="802" t="s">
        <v>11</v>
      </c>
      <c r="C35" s="802"/>
      <c r="D35" s="604">
        <v>0</v>
      </c>
      <c r="E35" s="604">
        <v>0</v>
      </c>
      <c r="F35" s="604"/>
      <c r="G35" s="604">
        <v>33000</v>
      </c>
      <c r="H35" s="604"/>
      <c r="I35" s="604">
        <f>SUM(D35:G35)</f>
        <v>33000</v>
      </c>
      <c r="J35" s="14"/>
    </row>
    <row r="36" spans="1:10" s="29" customFormat="1" ht="17.399999999999999" x14ac:dyDescent="0.3">
      <c r="A36" s="14"/>
      <c r="B36" s="802" t="s">
        <v>1</v>
      </c>
      <c r="C36" s="802"/>
      <c r="D36" s="604">
        <v>0</v>
      </c>
      <c r="E36" s="604">
        <v>0</v>
      </c>
      <c r="F36" s="604"/>
      <c r="G36" s="604">
        <v>15000</v>
      </c>
      <c r="H36" s="604"/>
      <c r="I36" s="604">
        <f>SUM(D36:G36)</f>
        <v>15000</v>
      </c>
      <c r="J36" s="14"/>
    </row>
    <row r="37" spans="1:10" s="29" customFormat="1" ht="17.399999999999999" x14ac:dyDescent="0.3">
      <c r="A37" s="14"/>
      <c r="B37" s="802" t="s">
        <v>0</v>
      </c>
      <c r="C37" s="802"/>
      <c r="D37" s="700">
        <v>0</v>
      </c>
      <c r="E37" s="700">
        <v>12000</v>
      </c>
      <c r="F37" s="700"/>
      <c r="G37" s="700">
        <v>0</v>
      </c>
      <c r="H37" s="700"/>
      <c r="I37" s="700">
        <f>SUM(D37:G37)</f>
        <v>12000</v>
      </c>
      <c r="J37" s="14"/>
    </row>
    <row r="38" spans="1:10" s="29" customFormat="1" ht="17.399999999999999" x14ac:dyDescent="0.3">
      <c r="A38" s="14"/>
      <c r="B38" s="23" t="s">
        <v>214</v>
      </c>
      <c r="C38" s="14"/>
      <c r="D38" s="605">
        <f>SUM(D33:D37)</f>
        <v>60000</v>
      </c>
      <c r="E38" s="605">
        <f>SUM(E33:E37)</f>
        <v>62000</v>
      </c>
      <c r="F38" s="605"/>
      <c r="G38" s="605">
        <f>SUM(G33:G37)</f>
        <v>48000</v>
      </c>
      <c r="H38" s="605"/>
      <c r="I38" s="605">
        <f>SUM(I33:I37)</f>
        <v>170000</v>
      </c>
      <c r="J38" s="14"/>
    </row>
    <row r="39" spans="1:10" ht="13.8" thickBot="1" x14ac:dyDescent="0.3"/>
    <row r="40" spans="1:10" s="29" customFormat="1" ht="18" thickBot="1" x14ac:dyDescent="0.35">
      <c r="A40" s="784" t="s">
        <v>630</v>
      </c>
      <c r="B40" s="785"/>
      <c r="C40" s="786"/>
      <c r="D40" s="37"/>
    </row>
    <row r="41" spans="1:10" s="29" customFormat="1" ht="17.399999999999999" x14ac:dyDescent="0.3">
      <c r="B41" s="37"/>
      <c r="C41" s="37"/>
      <c r="D41" s="37"/>
    </row>
    <row r="42" spans="1:10" s="29" customFormat="1" ht="17.399999999999999" x14ac:dyDescent="0.3">
      <c r="B42" s="14" t="s">
        <v>697</v>
      </c>
      <c r="C42" s="37"/>
      <c r="D42" s="37"/>
    </row>
    <row r="43" spans="1:10" s="29" customFormat="1" ht="17.399999999999999" x14ac:dyDescent="0.3">
      <c r="B43" s="14" t="s">
        <v>698</v>
      </c>
      <c r="C43" s="37"/>
      <c r="D43" s="37"/>
    </row>
    <row r="44" spans="1:10" s="29" customFormat="1" ht="37.5" customHeight="1" x14ac:dyDescent="0.3">
      <c r="B44" s="801" t="s">
        <v>821</v>
      </c>
      <c r="C44" s="801"/>
      <c r="D44" s="801"/>
      <c r="E44" s="801"/>
      <c r="F44" s="801"/>
      <c r="G44" s="801"/>
      <c r="H44" s="801"/>
      <c r="I44" s="801"/>
    </row>
    <row r="45" spans="1:10" s="29" customFormat="1" ht="17.399999999999999" x14ac:dyDescent="0.3">
      <c r="A45" s="14"/>
      <c r="B45" s="14" t="s">
        <v>699</v>
      </c>
      <c r="C45" s="37"/>
      <c r="D45" s="37"/>
    </row>
    <row r="46" spans="1:10" s="29" customFormat="1" ht="18" thickBot="1" x14ac:dyDescent="0.35">
      <c r="A46" s="14"/>
    </row>
    <row r="47" spans="1:10" ht="18" thickBot="1" x14ac:dyDescent="0.35">
      <c r="A47" s="784" t="s">
        <v>273</v>
      </c>
      <c r="B47" s="785"/>
      <c r="C47" s="786"/>
    </row>
    <row r="48" spans="1:10" ht="15" x14ac:dyDescent="0.25">
      <c r="B48" s="2"/>
    </row>
    <row r="49" spans="1:9" ht="17.399999999999999" x14ac:dyDescent="0.3">
      <c r="A49" s="89" t="s">
        <v>469</v>
      </c>
      <c r="B49" s="2"/>
    </row>
    <row r="50" spans="1:9" ht="15" x14ac:dyDescent="0.25">
      <c r="B50" s="2"/>
    </row>
    <row r="51" spans="1:9" s="29" customFormat="1" ht="18.600000000000001" customHeight="1" x14ac:dyDescent="0.3">
      <c r="A51" s="14"/>
      <c r="B51" s="169" t="s">
        <v>132</v>
      </c>
      <c r="C51" s="3"/>
      <c r="D51" s="159"/>
      <c r="E51" s="159"/>
      <c r="F51" s="159"/>
      <c r="G51" s="159"/>
      <c r="H51" s="159"/>
      <c r="I51" s="161"/>
    </row>
    <row r="52" spans="1:9" s="29" customFormat="1" ht="21" customHeight="1" x14ac:dyDescent="0.3">
      <c r="A52" s="14"/>
      <c r="B52" s="808" t="s">
        <v>10</v>
      </c>
      <c r="C52" s="808"/>
      <c r="D52" s="159">
        <v>60000</v>
      </c>
      <c r="E52" s="159">
        <v>0</v>
      </c>
      <c r="F52" s="159"/>
      <c r="G52" s="159">
        <v>0</v>
      </c>
      <c r="H52" s="159"/>
      <c r="I52" s="159">
        <f>SUM(D52:G52)</f>
        <v>60000</v>
      </c>
    </row>
    <row r="53" spans="1:9" s="29" customFormat="1" ht="17.399999999999999" x14ac:dyDescent="0.3">
      <c r="A53" s="14"/>
      <c r="B53" s="809" t="s">
        <v>9</v>
      </c>
      <c r="C53" s="809"/>
      <c r="D53" s="159">
        <v>0</v>
      </c>
      <c r="E53" s="159">
        <v>50000</v>
      </c>
      <c r="F53" s="159"/>
      <c r="G53" s="159">
        <v>0</v>
      </c>
      <c r="H53" s="159"/>
      <c r="I53" s="159">
        <f>SUM(D53:G53)</f>
        <v>50000</v>
      </c>
    </row>
    <row r="54" spans="1:9" s="29" customFormat="1" ht="17.399999999999999" x14ac:dyDescent="0.3">
      <c r="A54" s="14"/>
      <c r="B54" s="809" t="s">
        <v>11</v>
      </c>
      <c r="C54" s="809"/>
      <c r="D54" s="159">
        <v>0</v>
      </c>
      <c r="E54" s="159">
        <v>0</v>
      </c>
      <c r="F54" s="159"/>
      <c r="G54" s="159">
        <v>33000</v>
      </c>
      <c r="H54" s="159"/>
      <c r="I54" s="159">
        <f>SUM(D54:G54)</f>
        <v>33000</v>
      </c>
    </row>
    <row r="55" spans="1:9" s="29" customFormat="1" ht="17.399999999999999" x14ac:dyDescent="0.3">
      <c r="A55" s="14"/>
      <c r="B55" s="809" t="s">
        <v>1</v>
      </c>
      <c r="C55" s="809"/>
      <c r="D55" s="159">
        <v>0</v>
      </c>
      <c r="E55" s="159">
        <v>0</v>
      </c>
      <c r="F55" s="159"/>
      <c r="G55" s="159">
        <v>15000</v>
      </c>
      <c r="H55" s="159"/>
      <c r="I55" s="159">
        <f>SUM(D55:G55)</f>
        <v>15000</v>
      </c>
    </row>
    <row r="56" spans="1:9" s="29" customFormat="1" ht="18" thickBot="1" x14ac:dyDescent="0.35">
      <c r="A56" s="14"/>
      <c r="B56" s="809" t="s">
        <v>0</v>
      </c>
      <c r="C56" s="809"/>
      <c r="D56" s="160">
        <v>0</v>
      </c>
      <c r="E56" s="160">
        <v>12000</v>
      </c>
      <c r="F56" s="160"/>
      <c r="G56" s="160">
        <v>0</v>
      </c>
      <c r="H56" s="160"/>
      <c r="I56" s="159">
        <f>SUM(D56:G56)</f>
        <v>12000</v>
      </c>
    </row>
    <row r="57" spans="1:9" s="29" customFormat="1" ht="18" thickBot="1" x14ac:dyDescent="0.35">
      <c r="A57" s="14"/>
      <c r="B57" s="176" t="s">
        <v>322</v>
      </c>
      <c r="C57" s="37"/>
      <c r="D57" s="55">
        <f>SUM(D52:D56)</f>
        <v>60000</v>
      </c>
      <c r="E57" s="55">
        <f>SUM(E52:E56)</f>
        <v>62000</v>
      </c>
      <c r="F57" s="55" t="s">
        <v>172</v>
      </c>
      <c r="G57" s="55">
        <f>SUM(G52:G56)</f>
        <v>48000</v>
      </c>
      <c r="H57" s="170" t="s">
        <v>172</v>
      </c>
      <c r="I57" s="702">
        <f>SUM(I52:I56)</f>
        <v>170000</v>
      </c>
    </row>
    <row r="58" spans="1:9" ht="15" x14ac:dyDescent="0.25">
      <c r="B58" s="2"/>
    </row>
    <row r="59" spans="1:9" ht="17.399999999999999" x14ac:dyDescent="0.3">
      <c r="A59" s="90" t="s">
        <v>276</v>
      </c>
      <c r="B59" s="2"/>
      <c r="C59" s="88"/>
      <c r="D59" s="168"/>
    </row>
    <row r="60" spans="1:9" s="29" customFormat="1" ht="17.399999999999999" x14ac:dyDescent="0.3">
      <c r="A60" s="14"/>
      <c r="B60" s="807" t="s">
        <v>2</v>
      </c>
      <c r="C60" s="807"/>
      <c r="D60" s="80"/>
      <c r="E60" s="80" t="s">
        <v>4</v>
      </c>
      <c r="F60" s="80"/>
      <c r="G60" s="80"/>
      <c r="H60" s="80"/>
      <c r="I60" s="80" t="s">
        <v>316</v>
      </c>
    </row>
    <row r="61" spans="1:9" s="29" customFormat="1" ht="17.399999999999999" x14ac:dyDescent="0.3">
      <c r="A61" s="14"/>
      <c r="B61" s="806" t="s">
        <v>309</v>
      </c>
      <c r="C61" s="806"/>
      <c r="D61" s="161"/>
      <c r="E61" s="161">
        <v>10000</v>
      </c>
      <c r="F61" s="161"/>
      <c r="G61" s="161"/>
      <c r="H61" s="161"/>
      <c r="I61" s="161"/>
    </row>
    <row r="62" spans="1:9" s="29" customFormat="1" ht="17.399999999999999" x14ac:dyDescent="0.3">
      <c r="A62" s="14"/>
      <c r="B62" s="806" t="s">
        <v>310</v>
      </c>
      <c r="C62" s="806"/>
      <c r="D62" s="159"/>
      <c r="E62" s="159">
        <v>18000</v>
      </c>
      <c r="F62" s="159"/>
      <c r="G62" s="159"/>
      <c r="H62" s="159"/>
      <c r="I62" s="159"/>
    </row>
    <row r="63" spans="1:9" s="29" customFormat="1" ht="17.399999999999999" x14ac:dyDescent="0.3">
      <c r="A63" s="14"/>
      <c r="B63" s="806" t="s">
        <v>311</v>
      </c>
      <c r="C63" s="806"/>
      <c r="D63" s="159"/>
      <c r="E63" s="159">
        <v>34000</v>
      </c>
      <c r="F63" s="159"/>
      <c r="G63" s="159"/>
      <c r="H63" s="159"/>
      <c r="I63" s="159"/>
    </row>
    <row r="64" spans="1:9" s="29" customFormat="1" ht="21" x14ac:dyDescent="0.6">
      <c r="A64" s="14"/>
      <c r="B64" s="806" t="s">
        <v>312</v>
      </c>
      <c r="C64" s="806"/>
      <c r="D64" s="162"/>
      <c r="E64" s="162">
        <v>16000</v>
      </c>
      <c r="F64" s="162"/>
      <c r="G64" s="159"/>
      <c r="H64" s="159"/>
      <c r="I64" s="162"/>
    </row>
    <row r="65" spans="1:12" s="29" customFormat="1" ht="18.600000000000001" customHeight="1" x14ac:dyDescent="0.3">
      <c r="A65" s="14"/>
      <c r="B65" s="37"/>
      <c r="C65" s="3"/>
      <c r="D65" s="161"/>
      <c r="E65" s="161">
        <f>SUM(E61:E64)</f>
        <v>78000</v>
      </c>
      <c r="F65" s="161" t="s">
        <v>314</v>
      </c>
      <c r="G65" s="164">
        <f>D21</f>
        <v>2</v>
      </c>
      <c r="H65" s="165" t="s">
        <v>315</v>
      </c>
      <c r="I65" s="323">
        <f>E65*G65</f>
        <v>156000</v>
      </c>
    </row>
    <row r="66" spans="1:12" ht="17.399999999999999" x14ac:dyDescent="0.3">
      <c r="A66" s="29" t="s">
        <v>420</v>
      </c>
      <c r="C66" s="29"/>
      <c r="D66" s="123">
        <f>I65</f>
        <v>156000</v>
      </c>
      <c r="E66" s="29"/>
      <c r="F66" s="29"/>
      <c r="G66" s="29"/>
      <c r="H66" s="29"/>
    </row>
    <row r="67" spans="1:12" s="29" customFormat="1" ht="21.6" thickBot="1" x14ac:dyDescent="0.65">
      <c r="B67" s="29" t="s">
        <v>317</v>
      </c>
      <c r="D67" s="166">
        <f>I57</f>
        <v>170000</v>
      </c>
      <c r="E67" s="29" t="s">
        <v>421</v>
      </c>
    </row>
    <row r="68" spans="1:12" ht="18" thickBot="1" x14ac:dyDescent="0.35">
      <c r="B68" s="536" t="s">
        <v>318</v>
      </c>
      <c r="C68" s="541"/>
      <c r="D68" s="565">
        <f>D67-D66</f>
        <v>14000</v>
      </c>
      <c r="E68" s="29"/>
      <c r="F68" s="29"/>
      <c r="G68" s="29"/>
      <c r="H68" s="29"/>
      <c r="I68" s="29"/>
      <c r="J68" s="29"/>
    </row>
    <row r="69" spans="1:12" ht="18" thickBot="1" x14ac:dyDescent="0.35">
      <c r="A69" s="92" t="s">
        <v>277</v>
      </c>
      <c r="B69" s="29"/>
      <c r="C69" s="29"/>
      <c r="D69" s="29"/>
      <c r="E69" s="29"/>
      <c r="F69" s="29"/>
      <c r="G69" s="29"/>
      <c r="H69" s="29"/>
      <c r="I69" s="29"/>
      <c r="J69" s="29"/>
    </row>
    <row r="70" spans="1:12" s="24" customFormat="1" ht="18" customHeight="1" thickBot="1" x14ac:dyDescent="0.35">
      <c r="B70" s="91"/>
      <c r="C70" s="88" t="s">
        <v>320</v>
      </c>
      <c r="D70" s="701">
        <f>G6+I27+E27*D21</f>
        <v>108500</v>
      </c>
      <c r="E70" s="91"/>
      <c r="F70" s="91"/>
      <c r="G70" s="91"/>
      <c r="H70" s="91"/>
      <c r="I70" s="91"/>
      <c r="J70" s="91"/>
      <c r="K70" s="91"/>
      <c r="L70" s="23"/>
    </row>
    <row r="71" spans="1:12" ht="17.399999999999999" x14ac:dyDescent="0.3">
      <c r="B71" s="29"/>
      <c r="C71" s="29"/>
      <c r="D71" s="29"/>
      <c r="E71" s="29"/>
      <c r="F71" s="29"/>
      <c r="G71" s="29"/>
      <c r="H71" s="29"/>
      <c r="I71" s="29"/>
      <c r="J71" s="29"/>
    </row>
    <row r="72" spans="1:12" ht="17.399999999999999" x14ac:dyDescent="0.3">
      <c r="B72" s="29"/>
      <c r="C72" s="29"/>
      <c r="D72" s="29"/>
      <c r="E72" s="29"/>
      <c r="F72" s="29"/>
      <c r="G72" s="29"/>
      <c r="H72" s="29"/>
      <c r="I72" s="29"/>
      <c r="J72" s="29"/>
    </row>
    <row r="73" spans="1:12" ht="17.399999999999999" x14ac:dyDescent="0.3">
      <c r="B73" s="29"/>
      <c r="C73" s="29"/>
      <c r="D73" s="29"/>
      <c r="E73" s="29"/>
      <c r="F73" s="29"/>
      <c r="G73" s="29"/>
      <c r="H73" s="29"/>
      <c r="I73" s="29" t="s">
        <v>172</v>
      </c>
      <c r="J73" s="29"/>
    </row>
    <row r="74" spans="1:12" s="26" customFormat="1" ht="18" thickBot="1" x14ac:dyDescent="0.35">
      <c r="A74" s="90" t="s">
        <v>278</v>
      </c>
      <c r="B74" s="31"/>
      <c r="C74" s="31"/>
      <c r="D74" s="31"/>
      <c r="E74" s="31"/>
      <c r="F74" s="31"/>
      <c r="G74" s="31"/>
      <c r="H74" s="31"/>
      <c r="I74" s="31"/>
      <c r="J74" s="31"/>
    </row>
    <row r="75" spans="1:12" s="29" customFormat="1" ht="18" thickBot="1" x14ac:dyDescent="0.35">
      <c r="C75" s="88" t="s">
        <v>274</v>
      </c>
      <c r="D75" s="701">
        <f>SUM(I28:I30)+SUM(E28:E30)*D21</f>
        <v>237000</v>
      </c>
      <c r="E75" s="118" t="s">
        <v>319</v>
      </c>
    </row>
    <row r="76" spans="1:12" ht="17.399999999999999" x14ac:dyDescent="0.3">
      <c r="B76" s="29"/>
      <c r="C76" s="88"/>
      <c r="D76" s="167"/>
      <c r="E76" s="29"/>
      <c r="F76" s="29"/>
      <c r="G76" s="29"/>
      <c r="H76" s="29"/>
      <c r="I76" s="29"/>
      <c r="J76" s="29"/>
    </row>
    <row r="77" spans="1:12" ht="17.399999999999999" x14ac:dyDescent="0.3">
      <c r="B77" s="29"/>
      <c r="C77" s="29"/>
      <c r="D77" s="29"/>
      <c r="E77" s="29"/>
      <c r="F77" s="29"/>
      <c r="G77" s="29"/>
      <c r="H77" s="29"/>
      <c r="I77" s="29"/>
      <c r="J77" s="29"/>
    </row>
    <row r="78" spans="1:12" ht="17.399999999999999" x14ac:dyDescent="0.3">
      <c r="A78" s="14"/>
      <c r="B78" s="807" t="s">
        <v>2</v>
      </c>
      <c r="C78" s="807"/>
      <c r="D78" s="80" t="s">
        <v>3</v>
      </c>
      <c r="E78" s="80" t="s">
        <v>4</v>
      </c>
      <c r="F78" s="80"/>
      <c r="G78" s="80"/>
      <c r="H78" s="80"/>
      <c r="I78" s="80" t="s">
        <v>316</v>
      </c>
      <c r="J78" s="29"/>
    </row>
    <row r="79" spans="1:12" ht="17.399999999999999" x14ac:dyDescent="0.3">
      <c r="A79" s="14"/>
      <c r="B79" s="806" t="s">
        <v>309</v>
      </c>
      <c r="C79" s="806"/>
      <c r="D79" s="161" t="s">
        <v>172</v>
      </c>
      <c r="E79" s="161">
        <v>0</v>
      </c>
      <c r="F79" s="161"/>
      <c r="G79" s="161"/>
      <c r="H79" s="161"/>
      <c r="I79" s="161"/>
      <c r="J79" s="29"/>
    </row>
    <row r="80" spans="1:12" ht="17.399999999999999" x14ac:dyDescent="0.3">
      <c r="A80" s="14"/>
      <c r="B80" s="806" t="s">
        <v>310</v>
      </c>
      <c r="C80" s="806"/>
      <c r="D80" s="159">
        <v>24000</v>
      </c>
      <c r="E80" s="159">
        <v>18000</v>
      </c>
      <c r="F80" s="159"/>
      <c r="G80" s="159"/>
      <c r="H80" s="159"/>
      <c r="I80" s="159"/>
      <c r="J80" s="29"/>
    </row>
    <row r="81" spans="1:10" ht="17.399999999999999" x14ac:dyDescent="0.3">
      <c r="A81" s="14"/>
      <c r="B81" s="806" t="s">
        <v>311</v>
      </c>
      <c r="C81" s="806"/>
      <c r="D81" s="159">
        <v>8000</v>
      </c>
      <c r="E81" s="159">
        <v>34000</v>
      </c>
      <c r="F81" s="159"/>
      <c r="G81" s="159"/>
      <c r="H81" s="159"/>
      <c r="I81" s="159"/>
      <c r="J81" s="29"/>
    </row>
    <row r="82" spans="1:10" ht="21" x14ac:dyDescent="0.6">
      <c r="A82" s="14"/>
      <c r="B82" s="806" t="s">
        <v>312</v>
      </c>
      <c r="C82" s="806"/>
      <c r="D82" s="162">
        <v>1000</v>
      </c>
      <c r="E82" s="162">
        <v>16000</v>
      </c>
      <c r="F82" s="162"/>
      <c r="G82" s="159"/>
      <c r="H82" s="159"/>
      <c r="I82" s="162"/>
      <c r="J82" s="29"/>
    </row>
    <row r="83" spans="1:10" ht="17.399999999999999" x14ac:dyDescent="0.3">
      <c r="A83" s="14"/>
      <c r="B83" s="37"/>
      <c r="C83" s="3"/>
      <c r="D83" s="172">
        <f>SUM(D79:D82)</f>
        <v>33000</v>
      </c>
      <c r="E83" s="172">
        <f>SUM(E79:E82)</f>
        <v>68000</v>
      </c>
      <c r="F83" s="172" t="s">
        <v>314</v>
      </c>
      <c r="G83" s="173">
        <f>D21</f>
        <v>2</v>
      </c>
      <c r="H83" s="174" t="s">
        <v>315</v>
      </c>
      <c r="I83" s="172">
        <f>E83*G83</f>
        <v>136000</v>
      </c>
      <c r="J83" s="29"/>
    </row>
    <row r="84" spans="1:10" ht="17.399999999999999" x14ac:dyDescent="0.3">
      <c r="B84" s="29"/>
      <c r="C84" s="29"/>
      <c r="D84" s="29"/>
      <c r="E84" s="29"/>
      <c r="F84" s="29"/>
      <c r="G84" s="29"/>
      <c r="H84" s="29"/>
      <c r="I84" s="29"/>
      <c r="J84" s="29"/>
    </row>
  </sheetData>
  <mergeCells count="33">
    <mergeCell ref="B52:C52"/>
    <mergeCell ref="B53:C53"/>
    <mergeCell ref="B54:C54"/>
    <mergeCell ref="B80:C80"/>
    <mergeCell ref="B79:C79"/>
    <mergeCell ref="B55:C55"/>
    <mergeCell ref="B56:C56"/>
    <mergeCell ref="B82:C82"/>
    <mergeCell ref="B60:C60"/>
    <mergeCell ref="B61:C61"/>
    <mergeCell ref="B62:C62"/>
    <mergeCell ref="B63:C63"/>
    <mergeCell ref="B64:C64"/>
    <mergeCell ref="B78:C78"/>
    <mergeCell ref="B81:C81"/>
    <mergeCell ref="B33:C33"/>
    <mergeCell ref="B35:C35"/>
    <mergeCell ref="B34:C34"/>
    <mergeCell ref="D25:I25"/>
    <mergeCell ref="B26:C26"/>
    <mergeCell ref="B27:C27"/>
    <mergeCell ref="B28:C28"/>
    <mergeCell ref="B24:I24"/>
    <mergeCell ref="B29:C29"/>
    <mergeCell ref="B30:C30"/>
    <mergeCell ref="A1:I1"/>
    <mergeCell ref="A3:C3"/>
    <mergeCell ref="B4:I4"/>
    <mergeCell ref="A47:C47"/>
    <mergeCell ref="A40:C40"/>
    <mergeCell ref="B44:I44"/>
    <mergeCell ref="B36:C36"/>
    <mergeCell ref="B37:C37"/>
  </mergeCells>
  <phoneticPr fontId="5" type="noConversion"/>
  <pageMargins left="0.75" right="0.75" top="1" bottom="1" header="0.5" footer="0.5"/>
  <pageSetup scale="80" orientation="portrait" r:id="rId1"/>
  <headerFooter alignWithMargins="0">
    <oddFooter>&amp;CCopyright © 2022 by McGraw Hill. All rights reserved. No reproduction or distribution without the prior written consent of McGraw Hill.</oddFooter>
  </headerFooter>
  <drawing r:id="rId2"/>
  <legacyDrawing r:id="rId3"/>
  <oleObjects>
    <mc:AlternateContent xmlns:mc="http://schemas.openxmlformats.org/markup-compatibility/2006">
      <mc:Choice Requires="x14">
        <oleObject progId="Word.Document.8" shapeId="12292" r:id="rId4">
          <objectPr defaultSize="0" autoPict="0" r:id="rId5">
            <anchor moveWithCells="1">
              <from>
                <xdr:col>1</xdr:col>
                <xdr:colOff>0</xdr:colOff>
                <xdr:row>71</xdr:row>
                <xdr:rowOff>0</xdr:rowOff>
              </from>
              <to>
                <xdr:col>7</xdr:col>
                <xdr:colOff>0</xdr:colOff>
                <xdr:row>73</xdr:row>
                <xdr:rowOff>0</xdr:rowOff>
              </to>
            </anchor>
          </objectPr>
        </oleObject>
      </mc:Choice>
      <mc:Fallback>
        <oleObject progId="Word.Document.8" shapeId="12292" r:id="rId4"/>
      </mc:Fallback>
    </mc:AlternateContent>
  </oleObjec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191"/>
  <sheetViews>
    <sheetView showGridLines="0" topLeftCell="A32" zoomScaleNormal="100" workbookViewId="0">
      <selection activeCell="B37" sqref="B37"/>
    </sheetView>
  </sheetViews>
  <sheetFormatPr defaultRowHeight="13.2" x14ac:dyDescent="0.25"/>
  <cols>
    <col min="1" max="1" width="5.77734375" customWidth="1"/>
    <col min="2" max="2" width="11.77734375" customWidth="1"/>
    <col min="3" max="3" width="16.109375" customWidth="1"/>
    <col min="4" max="4" width="23.77734375" customWidth="1"/>
    <col min="5" max="5" width="26.21875" customWidth="1"/>
    <col min="6" max="6" width="14.21875" customWidth="1"/>
    <col min="8" max="8" width="13.77734375" customWidth="1"/>
  </cols>
  <sheetData>
    <row r="1" spans="1:9" ht="21.6" thickBot="1" x14ac:dyDescent="0.45">
      <c r="A1" s="765" t="s">
        <v>522</v>
      </c>
      <c r="B1" s="766"/>
      <c r="C1" s="766"/>
      <c r="D1" s="766"/>
      <c r="E1" s="766"/>
      <c r="F1" s="766"/>
      <c r="G1" s="766"/>
      <c r="H1" s="766"/>
      <c r="I1" s="776"/>
    </row>
    <row r="30" spans="1:3" ht="13.8" thickBot="1" x14ac:dyDescent="0.3"/>
    <row r="31" spans="1:3" s="29" customFormat="1" ht="18" thickBot="1" x14ac:dyDescent="0.35">
      <c r="A31" s="784" t="s">
        <v>630</v>
      </c>
      <c r="B31" s="785"/>
      <c r="C31" s="786"/>
    </row>
    <row r="32" spans="1:3" s="29" customFormat="1" ht="17.399999999999999" x14ac:dyDescent="0.3"/>
    <row r="33" spans="1:10" s="29" customFormat="1" ht="17.399999999999999" x14ac:dyDescent="0.3">
      <c r="B33" s="29" t="s">
        <v>700</v>
      </c>
    </row>
    <row r="34" spans="1:10" s="29" customFormat="1" ht="22.05" customHeight="1" x14ac:dyDescent="0.3">
      <c r="B34" s="29" t="s">
        <v>701</v>
      </c>
    </row>
    <row r="35" spans="1:10" s="29" customFormat="1" ht="22.05" customHeight="1" x14ac:dyDescent="0.3">
      <c r="B35" s="29" t="s">
        <v>869</v>
      </c>
      <c r="C35" s="685"/>
      <c r="D35" s="685"/>
      <c r="E35" s="685"/>
      <c r="F35" s="685"/>
      <c r="G35" s="685"/>
    </row>
    <row r="36" spans="1:10" s="29" customFormat="1" ht="22.05" customHeight="1" x14ac:dyDescent="0.3">
      <c r="B36" s="29" t="s">
        <v>767</v>
      </c>
    </row>
    <row r="37" spans="1:10" s="29" customFormat="1" ht="39.450000000000003" customHeight="1" x14ac:dyDescent="0.3">
      <c r="B37" s="787" t="s">
        <v>889</v>
      </c>
      <c r="C37" s="787"/>
      <c r="D37" s="787"/>
      <c r="E37" s="787"/>
      <c r="F37" s="787"/>
      <c r="G37" s="787"/>
      <c r="H37" s="787"/>
    </row>
    <row r="38" spans="1:10" s="29" customFormat="1" ht="57.45" customHeight="1" x14ac:dyDescent="0.3">
      <c r="B38" s="787" t="s">
        <v>891</v>
      </c>
      <c r="C38" s="787"/>
      <c r="D38" s="787"/>
      <c r="E38" s="787"/>
      <c r="F38" s="787"/>
      <c r="G38" s="787"/>
      <c r="H38" s="787"/>
    </row>
    <row r="39" spans="1:10" s="29" customFormat="1" ht="18" thickBot="1" x14ac:dyDescent="0.35"/>
    <row r="40" spans="1:10" ht="18" thickBot="1" x14ac:dyDescent="0.35">
      <c r="A40" s="784" t="s">
        <v>271</v>
      </c>
      <c r="B40" s="785"/>
      <c r="C40" s="786"/>
      <c r="D40" s="309"/>
      <c r="E40" s="11"/>
      <c r="F40" s="11"/>
      <c r="G40" s="11"/>
      <c r="H40" s="11"/>
      <c r="I40" s="11"/>
      <c r="J40" s="11"/>
    </row>
    <row r="42" spans="1:10" ht="18" thickBot="1" x14ac:dyDescent="0.35">
      <c r="A42" s="240">
        <v>1</v>
      </c>
      <c r="B42" s="241" t="s">
        <v>424</v>
      </c>
    </row>
    <row r="43" spans="1:10" ht="18.600000000000001" thickBot="1" x14ac:dyDescent="0.35">
      <c r="A43" s="240"/>
      <c r="B43" s="241" t="s">
        <v>750</v>
      </c>
      <c r="E43" s="645" t="s">
        <v>751</v>
      </c>
      <c r="F43" s="646"/>
    </row>
    <row r="44" spans="1:10" ht="17.399999999999999" x14ac:dyDescent="0.25">
      <c r="A44" s="242"/>
    </row>
    <row r="45" spans="1:10" ht="17.399999999999999" x14ac:dyDescent="0.3">
      <c r="A45" s="240">
        <v>2</v>
      </c>
      <c r="B45" s="241" t="s">
        <v>425</v>
      </c>
      <c r="E45" s="243">
        <v>1800</v>
      </c>
    </row>
    <row r="46" spans="1:10" ht="17.399999999999999" x14ac:dyDescent="0.25">
      <c r="C46" s="241" t="s">
        <v>426</v>
      </c>
      <c r="F46" s="243">
        <v>1800</v>
      </c>
    </row>
    <row r="47" spans="1:10" ht="17.399999999999999" x14ac:dyDescent="0.25">
      <c r="A47" s="241"/>
    </row>
    <row r="48" spans="1:10" ht="21.75" customHeight="1" x14ac:dyDescent="0.25">
      <c r="B48" s="812" t="s">
        <v>472</v>
      </c>
      <c r="C48" s="813"/>
      <c r="D48" s="813"/>
      <c r="E48" s="243">
        <v>1025</v>
      </c>
    </row>
    <row r="49" spans="1:6" ht="17.399999999999999" x14ac:dyDescent="0.25">
      <c r="C49" s="241" t="s">
        <v>428</v>
      </c>
      <c r="F49" s="243">
        <v>1025</v>
      </c>
    </row>
    <row r="50" spans="1:6" ht="17.399999999999999" x14ac:dyDescent="0.25">
      <c r="A50" s="366"/>
      <c r="B50" s="232"/>
      <c r="C50" s="232"/>
      <c r="D50" s="232"/>
      <c r="E50" s="232"/>
      <c r="F50" s="232"/>
    </row>
    <row r="51" spans="1:6" ht="17.399999999999999" x14ac:dyDescent="0.25">
      <c r="A51" s="232"/>
      <c r="B51" s="366" t="s">
        <v>473</v>
      </c>
      <c r="C51" s="232"/>
      <c r="D51" s="232"/>
      <c r="E51" s="367">
        <v>336</v>
      </c>
      <c r="F51" s="232"/>
    </row>
    <row r="52" spans="1:6" ht="17.399999999999999" x14ac:dyDescent="0.25">
      <c r="A52" s="232"/>
      <c r="B52" s="232"/>
      <c r="C52" s="366" t="s">
        <v>429</v>
      </c>
      <c r="D52" s="232"/>
      <c r="E52" s="232"/>
      <c r="F52" s="367">
        <v>336</v>
      </c>
    </row>
    <row r="53" spans="1:6" ht="17.399999999999999" x14ac:dyDescent="0.25">
      <c r="A53" s="232"/>
      <c r="C53" s="232"/>
      <c r="D53" s="368" t="s">
        <v>517</v>
      </c>
      <c r="E53" s="232"/>
      <c r="F53" s="232"/>
    </row>
    <row r="54" spans="1:6" ht="17.399999999999999" x14ac:dyDescent="0.25">
      <c r="A54" s="366"/>
      <c r="B54" s="232"/>
      <c r="C54" s="232"/>
      <c r="D54" s="232"/>
      <c r="E54" s="232"/>
      <c r="F54" s="232"/>
    </row>
    <row r="55" spans="1:6" ht="17.399999999999999" x14ac:dyDescent="0.25">
      <c r="B55" s="241" t="s">
        <v>474</v>
      </c>
      <c r="E55" s="243">
        <v>6510</v>
      </c>
    </row>
    <row r="56" spans="1:6" ht="17.399999999999999" x14ac:dyDescent="0.25">
      <c r="C56" s="312" t="s">
        <v>430</v>
      </c>
      <c r="F56" s="243">
        <v>6510</v>
      </c>
    </row>
    <row r="57" spans="1:6" ht="17.399999999999999" x14ac:dyDescent="0.25">
      <c r="A57" s="241"/>
    </row>
    <row r="58" spans="1:6" ht="26.25" customHeight="1" x14ac:dyDescent="0.25">
      <c r="B58" s="310" t="s">
        <v>475</v>
      </c>
      <c r="C58" s="311"/>
      <c r="D58" s="311"/>
      <c r="E58" s="243">
        <v>140000</v>
      </c>
    </row>
    <row r="59" spans="1:6" ht="17.399999999999999" x14ac:dyDescent="0.25">
      <c r="B59" s="241" t="s">
        <v>431</v>
      </c>
      <c r="E59" s="243">
        <v>20000</v>
      </c>
    </row>
    <row r="60" spans="1:6" ht="17.399999999999999" x14ac:dyDescent="0.25">
      <c r="C60" s="241" t="s">
        <v>456</v>
      </c>
      <c r="F60" s="243">
        <v>160000</v>
      </c>
    </row>
    <row r="61" spans="1:6" ht="17.399999999999999" x14ac:dyDescent="0.25">
      <c r="A61" s="241"/>
    </row>
    <row r="62" spans="1:6" ht="17.399999999999999" x14ac:dyDescent="0.25">
      <c r="B62" s="241" t="s">
        <v>476</v>
      </c>
      <c r="E62" s="243">
        <v>6270</v>
      </c>
    </row>
    <row r="63" spans="1:6" ht="17.399999999999999" x14ac:dyDescent="0.25">
      <c r="C63" s="241" t="s">
        <v>435</v>
      </c>
      <c r="F63" s="243">
        <v>6270</v>
      </c>
    </row>
    <row r="64" spans="1:6" ht="17.399999999999999" x14ac:dyDescent="0.25">
      <c r="A64" s="241"/>
    </row>
    <row r="65" spans="1:10" ht="17.399999999999999" x14ac:dyDescent="0.25">
      <c r="B65" s="366" t="s">
        <v>477</v>
      </c>
      <c r="E65" s="243">
        <v>24500</v>
      </c>
    </row>
    <row r="66" spans="1:10" ht="17.399999999999999" x14ac:dyDescent="0.25">
      <c r="C66" s="241" t="s">
        <v>432</v>
      </c>
      <c r="F66" s="243">
        <v>24500</v>
      </c>
    </row>
    <row r="67" spans="1:10" ht="17.399999999999999" x14ac:dyDescent="0.25">
      <c r="C67" s="241"/>
      <c r="F67" s="243"/>
    </row>
    <row r="68" spans="1:10" ht="17.399999999999999" x14ac:dyDescent="0.25">
      <c r="B68" s="241" t="s">
        <v>479</v>
      </c>
      <c r="E68" s="243">
        <v>18500</v>
      </c>
    </row>
    <row r="69" spans="1:10" ht="17.399999999999999" x14ac:dyDescent="0.25">
      <c r="B69" s="241" t="s">
        <v>437</v>
      </c>
      <c r="E69" s="243">
        <v>1600</v>
      </c>
    </row>
    <row r="70" spans="1:10" ht="17.399999999999999" x14ac:dyDescent="0.25">
      <c r="B70" s="241" t="s">
        <v>204</v>
      </c>
      <c r="C70" s="241" t="s">
        <v>433</v>
      </c>
      <c r="F70" s="243">
        <v>20100</v>
      </c>
    </row>
    <row r="71" spans="1:10" ht="17.399999999999999" x14ac:dyDescent="0.25">
      <c r="B71" s="241" t="s">
        <v>204</v>
      </c>
      <c r="C71" s="241" t="s">
        <v>204</v>
      </c>
      <c r="D71" s="241" t="s">
        <v>434</v>
      </c>
    </row>
    <row r="72" spans="1:10" ht="28.2" customHeight="1" x14ac:dyDescent="0.25">
      <c r="B72" s="812" t="s">
        <v>480</v>
      </c>
      <c r="C72" s="813"/>
      <c r="D72" s="813"/>
      <c r="E72" s="243">
        <v>5660</v>
      </c>
    </row>
    <row r="73" spans="1:10" ht="17.399999999999999" x14ac:dyDescent="0.25">
      <c r="C73" s="241" t="s">
        <v>435</v>
      </c>
      <c r="F73" s="243">
        <v>5660</v>
      </c>
    </row>
    <row r="74" spans="1:10" ht="17.399999999999999" x14ac:dyDescent="0.25">
      <c r="A74" s="241"/>
    </row>
    <row r="75" spans="1:10" ht="17.399999999999999" x14ac:dyDescent="0.25">
      <c r="B75" s="241" t="s">
        <v>481</v>
      </c>
      <c r="E75" s="243">
        <v>3505</v>
      </c>
    </row>
    <row r="76" spans="1:10" ht="17.399999999999999" x14ac:dyDescent="0.25">
      <c r="C76" s="241" t="s">
        <v>436</v>
      </c>
      <c r="F76" s="243">
        <v>3505</v>
      </c>
    </row>
    <row r="77" spans="1:10" ht="17.399999999999999" x14ac:dyDescent="0.25">
      <c r="C77" s="241"/>
      <c r="F77" s="243"/>
      <c r="J77" s="241"/>
    </row>
    <row r="78" spans="1:10" ht="17.399999999999999" x14ac:dyDescent="0.25">
      <c r="B78" s="241" t="s">
        <v>483</v>
      </c>
      <c r="E78" s="243">
        <v>2650</v>
      </c>
      <c r="J78" s="241"/>
    </row>
    <row r="79" spans="1:10" ht="17.399999999999999" x14ac:dyDescent="0.25">
      <c r="C79" s="241" t="s">
        <v>435</v>
      </c>
      <c r="F79" s="243">
        <v>2650</v>
      </c>
    </row>
    <row r="80" spans="1:10" ht="17.399999999999999" x14ac:dyDescent="0.25">
      <c r="C80" s="241"/>
      <c r="F80" s="243"/>
    </row>
    <row r="81" spans="1:10" ht="17.399999999999999" x14ac:dyDescent="0.25">
      <c r="B81" s="241" t="s">
        <v>611</v>
      </c>
      <c r="E81" s="243">
        <v>40800</v>
      </c>
    </row>
    <row r="82" spans="1:10" ht="17.399999999999999" x14ac:dyDescent="0.25">
      <c r="C82" s="241" t="s">
        <v>437</v>
      </c>
      <c r="F82" s="243">
        <v>40800</v>
      </c>
    </row>
    <row r="83" spans="1:10" x14ac:dyDescent="0.25">
      <c r="C83" t="s">
        <v>660</v>
      </c>
    </row>
    <row r="84" spans="1:10" x14ac:dyDescent="0.25">
      <c r="C84" s="468" t="s">
        <v>482</v>
      </c>
    </row>
    <row r="86" spans="1:10" ht="17.399999999999999" x14ac:dyDescent="0.25">
      <c r="B86" s="241" t="s">
        <v>471</v>
      </c>
      <c r="E86" s="243">
        <v>64000</v>
      </c>
    </row>
    <row r="87" spans="1:10" ht="17.399999999999999" x14ac:dyDescent="0.25">
      <c r="C87" s="241" t="s">
        <v>427</v>
      </c>
      <c r="F87" s="243">
        <v>64000</v>
      </c>
    </row>
    <row r="88" spans="1:10" ht="17.399999999999999" x14ac:dyDescent="0.25">
      <c r="A88" s="241"/>
    </row>
    <row r="89" spans="1:10" ht="17.399999999999999" x14ac:dyDescent="0.25">
      <c r="B89" s="241" t="s">
        <v>478</v>
      </c>
      <c r="E89" s="243">
        <v>57410</v>
      </c>
    </row>
    <row r="90" spans="1:10" ht="17.399999999999999" x14ac:dyDescent="0.25">
      <c r="C90" s="241" t="s">
        <v>405</v>
      </c>
      <c r="F90" s="243">
        <v>57410</v>
      </c>
    </row>
    <row r="91" spans="1:10" ht="17.399999999999999" x14ac:dyDescent="0.25">
      <c r="A91" s="241" t="s">
        <v>204</v>
      </c>
      <c r="B91" s="241" t="s">
        <v>457</v>
      </c>
      <c r="E91" s="243">
        <v>47860</v>
      </c>
    </row>
    <row r="92" spans="1:10" ht="17.399999999999999" x14ac:dyDescent="0.25">
      <c r="C92" s="241" t="s">
        <v>455</v>
      </c>
      <c r="F92" s="243">
        <v>47860</v>
      </c>
      <c r="J92" s="241"/>
    </row>
    <row r="93" spans="1:10" ht="17.399999999999999" x14ac:dyDescent="0.25">
      <c r="A93" s="241"/>
    </row>
    <row r="94" spans="1:10" ht="17.399999999999999" x14ac:dyDescent="0.3">
      <c r="A94" s="313" t="s">
        <v>277</v>
      </c>
      <c r="B94" s="241" t="s">
        <v>521</v>
      </c>
      <c r="G94" s="814"/>
      <c r="H94" s="815"/>
      <c r="I94" s="815"/>
      <c r="J94" s="815"/>
    </row>
    <row r="95" spans="1:10" ht="17.399999999999999" x14ac:dyDescent="0.25">
      <c r="B95" s="241" t="s">
        <v>518</v>
      </c>
      <c r="G95" s="815"/>
      <c r="H95" s="815"/>
      <c r="I95" s="815"/>
      <c r="J95" s="815"/>
    </row>
    <row r="96" spans="1:10" ht="18" thickBot="1" x14ac:dyDescent="0.3">
      <c r="A96" s="241"/>
    </row>
    <row r="97" spans="1:6" ht="18" thickBot="1" x14ac:dyDescent="0.35">
      <c r="B97" s="241" t="s">
        <v>752</v>
      </c>
      <c r="F97" s="703">
        <v>1115</v>
      </c>
    </row>
    <row r="98" spans="1:6" ht="17.399999999999999" x14ac:dyDescent="0.25">
      <c r="B98" s="241"/>
    </row>
    <row r="99" spans="1:6" ht="15.6" hidden="1" x14ac:dyDescent="0.3">
      <c r="A99" s="10" t="s">
        <v>180</v>
      </c>
      <c r="B99" s="2"/>
      <c r="C99" s="2"/>
      <c r="D99" s="2"/>
      <c r="E99" s="2"/>
      <c r="F99" s="2"/>
    </row>
    <row r="100" spans="1:6" ht="15" hidden="1" x14ac:dyDescent="0.25">
      <c r="A100" s="2" t="s">
        <v>206</v>
      </c>
      <c r="B100" s="2"/>
      <c r="C100" s="2"/>
      <c r="D100" s="2"/>
      <c r="E100" s="215">
        <v>64000</v>
      </c>
      <c r="F100" s="2"/>
    </row>
    <row r="101" spans="1:6" ht="15" hidden="1" x14ac:dyDescent="0.25">
      <c r="A101" s="2" t="s">
        <v>241</v>
      </c>
      <c r="B101" s="2"/>
      <c r="C101" s="2"/>
      <c r="D101" s="2"/>
      <c r="E101" s="216">
        <v>47860</v>
      </c>
      <c r="F101" s="2"/>
    </row>
    <row r="102" spans="1:6" ht="15" hidden="1" x14ac:dyDescent="0.25">
      <c r="A102" s="2" t="s">
        <v>514</v>
      </c>
      <c r="B102" s="2"/>
      <c r="C102" s="2"/>
      <c r="D102" s="2"/>
      <c r="E102" s="216">
        <v>455600</v>
      </c>
      <c r="F102" s="2"/>
    </row>
    <row r="103" spans="1:6" ht="15" hidden="1" x14ac:dyDescent="0.25">
      <c r="A103" s="2" t="s">
        <v>513</v>
      </c>
      <c r="B103" s="2"/>
      <c r="C103" s="2"/>
      <c r="D103" s="2"/>
      <c r="E103" s="216">
        <v>33500</v>
      </c>
      <c r="F103" s="2"/>
    </row>
    <row r="104" spans="1:6" ht="15" hidden="1" x14ac:dyDescent="0.25">
      <c r="A104" s="2" t="s">
        <v>515</v>
      </c>
      <c r="B104" s="2"/>
      <c r="C104" s="2"/>
      <c r="D104" s="2"/>
      <c r="E104" s="216">
        <v>3000</v>
      </c>
      <c r="F104" s="2"/>
    </row>
    <row r="105" spans="1:6" ht="15" hidden="1" x14ac:dyDescent="0.25">
      <c r="A105" s="2" t="s">
        <v>394</v>
      </c>
      <c r="B105" s="2"/>
      <c r="C105" s="2"/>
      <c r="D105" s="2"/>
      <c r="E105" s="215">
        <v>3505</v>
      </c>
      <c r="F105" s="2"/>
    </row>
    <row r="106" spans="1:6" ht="15" hidden="1" x14ac:dyDescent="0.25">
      <c r="A106" s="2" t="s">
        <v>408</v>
      </c>
      <c r="B106" s="2"/>
      <c r="C106" s="2"/>
      <c r="D106" s="2"/>
      <c r="E106" s="216">
        <v>18500</v>
      </c>
      <c r="F106" s="217"/>
    </row>
    <row r="107" spans="1:6" ht="15" hidden="1" x14ac:dyDescent="0.25">
      <c r="A107" s="2" t="s">
        <v>395</v>
      </c>
      <c r="B107" s="2"/>
      <c r="C107" s="2"/>
      <c r="D107" s="2"/>
      <c r="E107" s="216">
        <v>1600</v>
      </c>
      <c r="F107" s="217" t="s">
        <v>172</v>
      </c>
    </row>
    <row r="108" spans="1:6" ht="15" hidden="1" x14ac:dyDescent="0.25">
      <c r="A108" s="2" t="s">
        <v>44</v>
      </c>
      <c r="B108" s="2"/>
      <c r="C108" s="2"/>
      <c r="D108" s="2"/>
      <c r="E108" s="216">
        <v>140000</v>
      </c>
      <c r="F108" s="2"/>
    </row>
    <row r="109" spans="1:6" ht="15" hidden="1" x14ac:dyDescent="0.25">
      <c r="A109" s="2" t="s">
        <v>9</v>
      </c>
      <c r="B109" s="2"/>
      <c r="C109" s="2"/>
      <c r="D109" s="2"/>
      <c r="E109" s="216">
        <v>20000</v>
      </c>
      <c r="F109" s="2"/>
    </row>
    <row r="110" spans="1:6" ht="15" hidden="1" x14ac:dyDescent="0.25">
      <c r="A110" s="2" t="s">
        <v>396</v>
      </c>
      <c r="B110" s="2"/>
      <c r="C110" s="2"/>
      <c r="D110" s="2"/>
      <c r="E110" s="216">
        <v>0</v>
      </c>
      <c r="F110" s="2"/>
    </row>
    <row r="111" spans="1:6" ht="15" hidden="1" x14ac:dyDescent="0.25">
      <c r="A111" s="2" t="s">
        <v>397</v>
      </c>
      <c r="B111" s="2"/>
      <c r="C111" s="2"/>
      <c r="E111" s="216">
        <f>E100-E101</f>
        <v>16140</v>
      </c>
      <c r="F111" s="217" t="s">
        <v>520</v>
      </c>
    </row>
    <row r="112" spans="1:6" ht="15" hidden="1" x14ac:dyDescent="0.25">
      <c r="A112" s="2" t="s">
        <v>398</v>
      </c>
      <c r="B112" s="2"/>
      <c r="C112" s="2"/>
      <c r="D112" s="2"/>
      <c r="E112" s="216">
        <v>6510</v>
      </c>
      <c r="F112" s="2"/>
    </row>
    <row r="113" spans="1:8" ht="15" hidden="1" x14ac:dyDescent="0.25">
      <c r="A113" s="2" t="s">
        <v>399</v>
      </c>
      <c r="B113" s="2"/>
      <c r="C113" s="2"/>
      <c r="D113" s="2"/>
      <c r="E113" s="216">
        <v>1800</v>
      </c>
      <c r="F113" s="2"/>
    </row>
    <row r="114" spans="1:8" ht="15" hidden="1" x14ac:dyDescent="0.25">
      <c r="A114" s="2" t="s">
        <v>400</v>
      </c>
      <c r="B114" s="2"/>
      <c r="C114" s="2"/>
      <c r="E114" s="216">
        <v>6685</v>
      </c>
      <c r="F114" s="217" t="s">
        <v>401</v>
      </c>
    </row>
    <row r="115" spans="1:8" ht="15" hidden="1" x14ac:dyDescent="0.25">
      <c r="A115" s="2" t="s">
        <v>402</v>
      </c>
      <c r="B115" s="2"/>
      <c r="C115" s="2"/>
      <c r="D115" s="2"/>
      <c r="E115" s="216">
        <v>0</v>
      </c>
      <c r="F115" s="2"/>
    </row>
    <row r="116" spans="1:8" ht="15" hidden="1" x14ac:dyDescent="0.25">
      <c r="A116" s="2" t="s">
        <v>403</v>
      </c>
      <c r="B116" s="2"/>
      <c r="C116" s="2"/>
      <c r="D116" s="2"/>
      <c r="E116" s="216">
        <f>E108+E106+E81-E100</f>
        <v>135300</v>
      </c>
      <c r="F116" s="217" t="s">
        <v>612</v>
      </c>
    </row>
    <row r="117" spans="1:8" ht="15" hidden="1" x14ac:dyDescent="0.25">
      <c r="A117" s="2" t="s">
        <v>404</v>
      </c>
      <c r="B117" s="2"/>
      <c r="C117" s="2"/>
      <c r="D117" s="2"/>
      <c r="E117" s="216">
        <v>2650</v>
      </c>
      <c r="F117" s="2"/>
    </row>
    <row r="118" spans="1:8" ht="15" hidden="1" x14ac:dyDescent="0.25">
      <c r="A118" s="2" t="s">
        <v>405</v>
      </c>
      <c r="B118" s="2"/>
      <c r="C118" s="2"/>
      <c r="D118" s="2"/>
      <c r="E118" s="216">
        <v>57410</v>
      </c>
      <c r="F118" s="2"/>
    </row>
    <row r="119" spans="1:8" ht="15" hidden="1" x14ac:dyDescent="0.25">
      <c r="A119" s="2" t="s">
        <v>406</v>
      </c>
      <c r="E119" s="216">
        <v>6270</v>
      </c>
    </row>
    <row r="120" spans="1:8" ht="17.399999999999999" x14ac:dyDescent="0.3">
      <c r="A120" s="29">
        <v>4</v>
      </c>
    </row>
    <row r="121" spans="1:8" ht="17.399999999999999" x14ac:dyDescent="0.3">
      <c r="A121" s="2"/>
      <c r="B121" s="2"/>
      <c r="C121" s="2"/>
      <c r="D121" s="2"/>
      <c r="E121" s="648" t="s">
        <v>519</v>
      </c>
      <c r="F121" s="219"/>
      <c r="G121" s="2"/>
      <c r="H121" s="2"/>
    </row>
    <row r="122" spans="1:8" ht="15" x14ac:dyDescent="0.25">
      <c r="A122" s="2"/>
      <c r="B122" s="2"/>
      <c r="C122" s="2"/>
      <c r="D122" s="2"/>
      <c r="E122" s="220" t="s">
        <v>407</v>
      </c>
      <c r="F122" s="2"/>
      <c r="G122" s="2"/>
      <c r="H122" s="221"/>
    </row>
    <row r="123" spans="1:8" ht="15" x14ac:dyDescent="0.25">
      <c r="A123" s="2"/>
      <c r="B123" s="2"/>
      <c r="C123" s="811" t="s">
        <v>504</v>
      </c>
      <c r="D123" s="816"/>
      <c r="E123" s="816"/>
      <c r="F123" s="816"/>
      <c r="G123" s="816"/>
      <c r="H123" s="2"/>
    </row>
    <row r="124" spans="1:8" ht="15" x14ac:dyDescent="0.25">
      <c r="A124" s="2" t="s">
        <v>408</v>
      </c>
      <c r="B124" s="2"/>
      <c r="C124" s="2"/>
      <c r="D124" s="2"/>
      <c r="E124" s="2"/>
      <c r="F124" s="2"/>
      <c r="G124" s="2"/>
      <c r="H124" s="215">
        <f>E106</f>
        <v>18500</v>
      </c>
    </row>
    <row r="125" spans="1:8" ht="15" x14ac:dyDescent="0.25">
      <c r="A125" s="2" t="str">
        <f>A108</f>
        <v>Direct Labor</v>
      </c>
      <c r="B125" s="2"/>
      <c r="C125" s="2"/>
      <c r="D125" s="2"/>
      <c r="E125" s="2"/>
      <c r="F125" s="2"/>
      <c r="G125" s="2"/>
      <c r="H125" s="216">
        <f>E108</f>
        <v>140000</v>
      </c>
    </row>
    <row r="126" spans="1:8" ht="15" x14ac:dyDescent="0.25">
      <c r="A126" s="2" t="s">
        <v>410</v>
      </c>
      <c r="B126" s="2"/>
      <c r="C126" s="2"/>
      <c r="D126" s="2"/>
      <c r="E126" s="2"/>
      <c r="F126" s="2"/>
      <c r="G126" s="2"/>
      <c r="H126" s="469">
        <f>E102/E103*E104</f>
        <v>40800</v>
      </c>
    </row>
    <row r="127" spans="1:8" ht="15" x14ac:dyDescent="0.25">
      <c r="A127" s="2" t="s">
        <v>411</v>
      </c>
      <c r="B127" s="2"/>
      <c r="C127" s="2"/>
      <c r="D127" s="2"/>
      <c r="E127" s="2"/>
      <c r="F127" s="2"/>
      <c r="G127" s="2"/>
      <c r="H127" s="216">
        <f>SUM(H124:H126)</f>
        <v>199300</v>
      </c>
    </row>
    <row r="128" spans="1:8" ht="15.6" thickBot="1" x14ac:dyDescent="0.3">
      <c r="A128" s="2" t="str">
        <f>A115</f>
        <v>Work-in-Process Inventory, Beginning</v>
      </c>
      <c r="B128" s="2"/>
      <c r="C128" s="2"/>
      <c r="D128" s="2"/>
      <c r="E128" s="2"/>
      <c r="F128" s="2"/>
      <c r="G128" s="223" t="s">
        <v>409</v>
      </c>
      <c r="H128" s="224">
        <f>E115</f>
        <v>0</v>
      </c>
    </row>
    <row r="129" spans="1:9" ht="15" x14ac:dyDescent="0.25">
      <c r="A129" s="2" t="s">
        <v>412</v>
      </c>
      <c r="B129" s="2"/>
      <c r="C129" s="2"/>
      <c r="D129" s="2"/>
      <c r="E129" s="2"/>
      <c r="F129" s="2"/>
      <c r="G129" s="2"/>
      <c r="H129" s="216">
        <f>SUM(H127:H128)</f>
        <v>199300</v>
      </c>
    </row>
    <row r="130" spans="1:9" ht="16.8" x14ac:dyDescent="0.4">
      <c r="A130" s="2" t="str">
        <f>A116</f>
        <v>Work-in-Process Inventory, Ending</v>
      </c>
      <c r="B130" s="2"/>
      <c r="C130" s="2"/>
      <c r="D130" s="470" t="s">
        <v>516</v>
      </c>
      <c r="E130" s="2"/>
      <c r="F130" s="2"/>
      <c r="G130" s="223" t="s">
        <v>372</v>
      </c>
      <c r="H130" s="225">
        <f>H129-H131</f>
        <v>135300</v>
      </c>
    </row>
    <row r="131" spans="1:9" ht="15" x14ac:dyDescent="0.25">
      <c r="A131" s="2" t="s">
        <v>206</v>
      </c>
      <c r="B131" s="2"/>
      <c r="C131" s="2"/>
      <c r="D131" s="2"/>
      <c r="E131" s="2"/>
      <c r="F131" s="2"/>
      <c r="G131" s="2"/>
      <c r="H131" s="471">
        <v>64000</v>
      </c>
    </row>
    <row r="133" spans="1:9" ht="15" x14ac:dyDescent="0.25">
      <c r="A133" s="472" t="s">
        <v>68</v>
      </c>
    </row>
    <row r="134" spans="1:9" ht="15" x14ac:dyDescent="0.25">
      <c r="B134" s="2" t="str">
        <f>A107</f>
        <v>Indirect Materials Used</v>
      </c>
      <c r="C134" s="2"/>
      <c r="D134" s="2"/>
      <c r="E134" s="2"/>
      <c r="F134" s="215">
        <f>E107</f>
        <v>1600</v>
      </c>
    </row>
    <row r="135" spans="1:9" ht="15" x14ac:dyDescent="0.25">
      <c r="B135" s="473" t="str">
        <f>A112</f>
        <v>Factory utilities</v>
      </c>
      <c r="C135" s="473"/>
      <c r="D135" s="473"/>
      <c r="E135" s="473"/>
      <c r="F135" s="474">
        <f>E112</f>
        <v>6510</v>
      </c>
    </row>
    <row r="136" spans="1:9" ht="15" x14ac:dyDescent="0.25">
      <c r="B136" s="2" t="str">
        <f>A113</f>
        <v>Factory insurance</v>
      </c>
      <c r="C136" s="2"/>
      <c r="D136" s="2"/>
      <c r="E136" s="2"/>
      <c r="F136" s="216">
        <f>E113</f>
        <v>1800</v>
      </c>
    </row>
    <row r="137" spans="1:9" ht="15" x14ac:dyDescent="0.25">
      <c r="A137" s="2"/>
      <c r="B137" s="2" t="str">
        <f>A105</f>
        <v>Depreciation Expense--Plant</v>
      </c>
      <c r="C137" s="2"/>
      <c r="D137" s="2"/>
      <c r="E137" s="2"/>
      <c r="F137" s="216">
        <f>E105</f>
        <v>3505</v>
      </c>
    </row>
    <row r="138" spans="1:9" ht="15" x14ac:dyDescent="0.25">
      <c r="A138" s="2"/>
      <c r="B138" s="473" t="str">
        <f>A119</f>
        <v>Other factory overhead</v>
      </c>
      <c r="C138" s="473"/>
      <c r="D138" s="473"/>
      <c r="E138" s="473"/>
      <c r="F138" s="474">
        <f>E119</f>
        <v>6270</v>
      </c>
    </row>
    <row r="139" spans="1:9" ht="16.8" x14ac:dyDescent="0.4">
      <c r="A139" s="2"/>
      <c r="B139" s="2" t="str">
        <f>A109</f>
        <v>Indirect Labor</v>
      </c>
      <c r="C139" s="2"/>
      <c r="D139" s="2"/>
      <c r="E139" s="2"/>
      <c r="F139" s="227">
        <f>E109</f>
        <v>20000</v>
      </c>
    </row>
    <row r="140" spans="1:9" ht="15" x14ac:dyDescent="0.25">
      <c r="A140" s="2" t="s">
        <v>413</v>
      </c>
      <c r="B140" s="2"/>
      <c r="C140" s="2"/>
      <c r="D140" s="2"/>
      <c r="E140" s="2"/>
      <c r="F140" s="475">
        <f>SUM(F134:F139)</f>
        <v>39685</v>
      </c>
    </row>
    <row r="141" spans="1:9" ht="16.8" x14ac:dyDescent="0.4">
      <c r="A141" s="473" t="s">
        <v>347</v>
      </c>
      <c r="B141" s="473"/>
      <c r="C141" s="473"/>
      <c r="D141" s="473"/>
      <c r="E141" s="473"/>
      <c r="F141" s="476">
        <f>H126</f>
        <v>40800</v>
      </c>
    </row>
    <row r="142" spans="1:9" ht="15" x14ac:dyDescent="0.25">
      <c r="A142" s="473" t="s">
        <v>69</v>
      </c>
      <c r="B142" s="473"/>
      <c r="C142" s="473"/>
      <c r="D142" s="473"/>
      <c r="E142" s="473"/>
      <c r="F142" s="477">
        <f>F141-F140</f>
        <v>1115</v>
      </c>
    </row>
    <row r="144" spans="1:9" ht="15.6" x14ac:dyDescent="0.3">
      <c r="E144" s="2"/>
      <c r="F144" s="2"/>
      <c r="G144" s="649"/>
      <c r="H144" s="2"/>
      <c r="I144" s="2"/>
    </row>
    <row r="145" spans="1:9" ht="15" x14ac:dyDescent="0.25">
      <c r="E145" s="684" t="s">
        <v>519</v>
      </c>
      <c r="F145" s="2"/>
      <c r="G145" s="684"/>
      <c r="H145" s="2"/>
      <c r="I145" s="2"/>
    </row>
    <row r="146" spans="1:9" ht="15" x14ac:dyDescent="0.25">
      <c r="E146" s="684" t="s">
        <v>773</v>
      </c>
      <c r="F146" s="219"/>
      <c r="G146" s="219"/>
      <c r="H146" s="219"/>
      <c r="I146" s="219"/>
    </row>
    <row r="147" spans="1:9" ht="13.8" x14ac:dyDescent="0.25">
      <c r="E147" s="686" t="s">
        <v>774</v>
      </c>
    </row>
    <row r="148" spans="1:9" ht="13.8" x14ac:dyDescent="0.25">
      <c r="E148" s="686"/>
    </row>
    <row r="149" spans="1:9" ht="15" x14ac:dyDescent="0.25">
      <c r="A149" s="2"/>
      <c r="B149" s="2" t="str">
        <f>A110</f>
        <v>Finished Goods Inventory, Beginning</v>
      </c>
      <c r="C149" s="2"/>
      <c r="D149" s="2"/>
      <c r="E149" s="2"/>
      <c r="F149" s="222">
        <f>E110</f>
        <v>0</v>
      </c>
      <c r="H149" s="2"/>
    </row>
    <row r="150" spans="1:9" ht="15.6" thickBot="1" x14ac:dyDescent="0.3">
      <c r="A150" s="2"/>
      <c r="B150" s="2" t="str">
        <f>A131</f>
        <v>Cost of Goods Manufactured</v>
      </c>
      <c r="C150" s="2"/>
      <c r="D150" s="2"/>
      <c r="E150" s="2"/>
      <c r="F150" s="224">
        <f>H131</f>
        <v>64000</v>
      </c>
      <c r="H150" s="2"/>
    </row>
    <row r="151" spans="1:9" ht="15" x14ac:dyDescent="0.25">
      <c r="A151" s="2"/>
      <c r="B151" s="2" t="s">
        <v>415</v>
      </c>
      <c r="C151" s="2"/>
      <c r="D151" s="2"/>
      <c r="E151" s="2"/>
      <c r="F151" s="216">
        <f>SUM(F149:F150)</f>
        <v>64000</v>
      </c>
      <c r="H151" s="2"/>
    </row>
    <row r="152" spans="1:9" ht="15.6" thickBot="1" x14ac:dyDescent="0.3">
      <c r="A152" s="2"/>
      <c r="B152" s="2" t="str">
        <f>A111</f>
        <v>Finished Goods Inventory, Ending</v>
      </c>
      <c r="C152" s="2"/>
      <c r="D152" s="2"/>
      <c r="E152" s="2"/>
      <c r="F152" s="224">
        <f>E111</f>
        <v>16140</v>
      </c>
      <c r="H152" s="2"/>
    </row>
    <row r="153" spans="1:9" ht="16.8" x14ac:dyDescent="0.4">
      <c r="A153" s="2" t="s">
        <v>241</v>
      </c>
      <c r="B153" s="2"/>
      <c r="C153" s="2"/>
      <c r="D153" s="2"/>
      <c r="E153" s="2"/>
      <c r="H153" s="688">
        <f>F151-F152</f>
        <v>47860</v>
      </c>
    </row>
    <row r="158" spans="1:9" ht="17.399999999999999" x14ac:dyDescent="0.25">
      <c r="A158" s="241" t="s">
        <v>872</v>
      </c>
    </row>
    <row r="159" spans="1:9" ht="30" x14ac:dyDescent="0.25">
      <c r="A159" s="2"/>
      <c r="B159" s="2"/>
      <c r="C159" s="2"/>
      <c r="D159" s="2"/>
      <c r="E159" s="707" t="s">
        <v>866</v>
      </c>
      <c r="F159" s="708" t="s">
        <v>865</v>
      </c>
      <c r="G159" s="810" t="s">
        <v>867</v>
      </c>
      <c r="H159" s="810"/>
    </row>
    <row r="160" spans="1:9" ht="15" x14ac:dyDescent="0.25">
      <c r="A160" s="2"/>
      <c r="B160" s="2"/>
      <c r="C160" s="2" t="s">
        <v>864</v>
      </c>
      <c r="D160" s="2"/>
      <c r="E160" s="226">
        <f>H130</f>
        <v>135300</v>
      </c>
      <c r="F160" s="713">
        <f>ROUND(E160/$E$163,4)</f>
        <v>0.67889999999999995</v>
      </c>
      <c r="G160" s="2"/>
      <c r="H160" s="709">
        <f>ROUND($E$165*F160,2)</f>
        <v>756.97</v>
      </c>
    </row>
    <row r="161" spans="1:8" ht="15" x14ac:dyDescent="0.25">
      <c r="A161" s="2"/>
      <c r="B161" s="2"/>
      <c r="C161" s="2" t="s">
        <v>863</v>
      </c>
      <c r="D161" s="2"/>
      <c r="E161" s="226">
        <f>F152</f>
        <v>16140</v>
      </c>
      <c r="F161" s="713">
        <f>ROUND(E161/$E$163,4)</f>
        <v>8.1000000000000003E-2</v>
      </c>
      <c r="G161" s="2"/>
      <c r="H161" s="709">
        <f>ROUND($E$165*F161,2)</f>
        <v>90.32</v>
      </c>
    </row>
    <row r="162" spans="1:8" ht="15" x14ac:dyDescent="0.25">
      <c r="A162" s="2"/>
      <c r="B162" s="2"/>
      <c r="C162" s="2" t="s">
        <v>241</v>
      </c>
      <c r="D162" s="2"/>
      <c r="E162" s="687">
        <f>H153</f>
        <v>47860</v>
      </c>
      <c r="F162" s="714">
        <f>ROUND(E162/$E$163,4)</f>
        <v>0.24010000000000001</v>
      </c>
      <c r="G162" s="715"/>
      <c r="H162" s="711">
        <f>ROUND($E$165*F162,2)</f>
        <v>267.70999999999998</v>
      </c>
    </row>
    <row r="163" spans="1:8" ht="15" x14ac:dyDescent="0.25">
      <c r="A163" s="2"/>
      <c r="B163" s="2"/>
      <c r="C163" s="2" t="s">
        <v>214</v>
      </c>
      <c r="D163" s="2"/>
      <c r="E163" s="226">
        <f>SUM(E160:E162)</f>
        <v>199300</v>
      </c>
      <c r="F163" s="716">
        <f>SUM(F160:F162)</f>
        <v>0.99999999999999989</v>
      </c>
      <c r="G163" s="2"/>
      <c r="H163" s="712">
        <f>SUM(H160:H162)</f>
        <v>1115</v>
      </c>
    </row>
    <row r="164" spans="1:8" ht="15" x14ac:dyDescent="0.25">
      <c r="A164" s="2"/>
      <c r="B164" s="2"/>
      <c r="C164" s="2"/>
      <c r="D164" s="2"/>
      <c r="E164" s="2"/>
    </row>
    <row r="165" spans="1:8" ht="15" x14ac:dyDescent="0.25">
      <c r="A165" s="2"/>
      <c r="B165" s="2"/>
      <c r="C165" s="2" t="s">
        <v>868</v>
      </c>
      <c r="D165" s="2"/>
      <c r="E165" s="710">
        <f>F97</f>
        <v>1115</v>
      </c>
    </row>
    <row r="166" spans="1:8" ht="15" x14ac:dyDescent="0.25">
      <c r="A166" s="2"/>
      <c r="B166" s="2"/>
      <c r="C166" s="2"/>
      <c r="D166" s="2"/>
      <c r="E166" s="710"/>
    </row>
    <row r="169" spans="1:8" ht="15.6" x14ac:dyDescent="0.3">
      <c r="A169" s="2">
        <v>6</v>
      </c>
      <c r="B169" s="2"/>
      <c r="C169" s="2"/>
      <c r="D169" s="2"/>
      <c r="E169" s="649" t="str">
        <f>E121</f>
        <v>Dream Makers</v>
      </c>
      <c r="F169" s="2"/>
      <c r="G169" s="2"/>
      <c r="H169" s="2"/>
    </row>
    <row r="170" spans="1:8" ht="15" x14ac:dyDescent="0.25">
      <c r="A170" s="2"/>
      <c r="B170" s="2"/>
      <c r="C170" s="2"/>
      <c r="D170" s="2"/>
      <c r="E170" s="220" t="s">
        <v>414</v>
      </c>
      <c r="F170" s="2"/>
      <c r="G170" s="2"/>
      <c r="H170" s="2"/>
    </row>
    <row r="171" spans="1:8" ht="15" x14ac:dyDescent="0.25">
      <c r="A171" s="2"/>
      <c r="B171" s="223"/>
      <c r="C171" s="811" t="s">
        <v>505</v>
      </c>
      <c r="D171" s="811"/>
      <c r="E171" s="811"/>
      <c r="F171" s="811"/>
      <c r="G171" s="811"/>
      <c r="H171" s="2"/>
    </row>
    <row r="172" spans="1:8" ht="15" x14ac:dyDescent="0.25">
      <c r="A172" s="2" t="str">
        <f>A118</f>
        <v>Sales Revenue</v>
      </c>
      <c r="B172" s="2"/>
      <c r="C172" s="2"/>
      <c r="D172" s="2"/>
      <c r="E172" s="2"/>
      <c r="F172" s="2"/>
      <c r="G172" s="2"/>
      <c r="H172" s="226">
        <f>E118</f>
        <v>57410</v>
      </c>
    </row>
    <row r="173" spans="1:8" ht="15" x14ac:dyDescent="0.25">
      <c r="A173" s="2" t="s">
        <v>871</v>
      </c>
      <c r="B173" s="2"/>
      <c r="C173" s="2"/>
      <c r="D173" s="2"/>
      <c r="E173" s="2"/>
      <c r="F173" s="2"/>
      <c r="G173" s="2"/>
      <c r="H173" s="687">
        <f>H153-H162</f>
        <v>47592.29</v>
      </c>
    </row>
    <row r="174" spans="1:8" ht="15" x14ac:dyDescent="0.25">
      <c r="A174" s="2" t="s">
        <v>416</v>
      </c>
      <c r="B174" s="2"/>
      <c r="C174" s="2"/>
      <c r="D174" s="2"/>
      <c r="E174" s="2"/>
      <c r="F174" s="2"/>
      <c r="H174" s="222">
        <f>H172-H173</f>
        <v>9817.7099999999991</v>
      </c>
    </row>
    <row r="175" spans="1:8" ht="15" x14ac:dyDescent="0.25">
      <c r="A175" s="2" t="s">
        <v>172</v>
      </c>
      <c r="B175" s="2" t="str">
        <f>A117</f>
        <v>Advertising Expense</v>
      </c>
      <c r="C175" s="2"/>
      <c r="D175" s="2"/>
      <c r="E175" s="2"/>
      <c r="F175" s="222">
        <f>E117</f>
        <v>2650</v>
      </c>
      <c r="H175" s="2"/>
    </row>
    <row r="176" spans="1:8" ht="16.8" x14ac:dyDescent="0.4">
      <c r="A176" s="2"/>
      <c r="B176" s="2" t="str">
        <f>A114</f>
        <v>Selling and Administrative</v>
      </c>
      <c r="C176" s="2"/>
      <c r="D176" s="2"/>
      <c r="E176" s="2"/>
      <c r="F176" s="227">
        <f>E114</f>
        <v>6685</v>
      </c>
      <c r="H176" s="2"/>
    </row>
    <row r="177" spans="1:8" ht="15.6" thickBot="1" x14ac:dyDescent="0.3">
      <c r="A177" s="2" t="s">
        <v>417</v>
      </c>
      <c r="B177" s="2"/>
      <c r="C177" s="2"/>
      <c r="D177" s="2"/>
      <c r="E177" s="2"/>
      <c r="F177" s="2"/>
      <c r="H177" s="224">
        <f>SUM(F175:F176)</f>
        <v>9335</v>
      </c>
    </row>
    <row r="178" spans="1:8" ht="15.6" thickBot="1" x14ac:dyDescent="0.3">
      <c r="A178" s="2" t="s">
        <v>418</v>
      </c>
      <c r="B178" s="2"/>
      <c r="C178" s="2"/>
      <c r="D178" s="2"/>
      <c r="E178" s="2"/>
      <c r="F178" s="2"/>
      <c r="H178" s="228">
        <f>H174-H177</f>
        <v>482.70999999999913</v>
      </c>
    </row>
    <row r="179" spans="1:8" ht="13.8" thickTop="1" x14ac:dyDescent="0.25"/>
    <row r="190" spans="1:8" ht="17.399999999999999" x14ac:dyDescent="0.3">
      <c r="B190" s="31"/>
    </row>
    <row r="191" spans="1:8" x14ac:dyDescent="0.25">
      <c r="B191" s="45"/>
    </row>
  </sheetData>
  <mergeCells count="11">
    <mergeCell ref="G159:H159"/>
    <mergeCell ref="A31:C31"/>
    <mergeCell ref="A1:I1"/>
    <mergeCell ref="C171:G171"/>
    <mergeCell ref="B72:D72"/>
    <mergeCell ref="G94:J95"/>
    <mergeCell ref="A40:C40"/>
    <mergeCell ref="B48:D48"/>
    <mergeCell ref="C123:G123"/>
    <mergeCell ref="B37:H37"/>
    <mergeCell ref="B38:H38"/>
  </mergeCells>
  <phoneticPr fontId="0" type="noConversion"/>
  <pageMargins left="0.75" right="0.75" top="1" bottom="1" header="0.5" footer="0.5"/>
  <pageSetup scale="80" orientation="portrait" horizontalDpi="4294967293" r:id="rId1"/>
  <headerFooter alignWithMargins="0">
    <oddFooter>&amp;CCopyright © 2022 by McGraw Hill. All rights reserved. No reproduction or distribution without the prior written consent of McGraw Hill.</oddFooter>
  </headerFooter>
  <rowBreaks count="1" manualBreakCount="1">
    <brk id="92" max="12"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77"/>
  <sheetViews>
    <sheetView showGridLines="0" zoomScaleNormal="100" workbookViewId="0">
      <selection activeCell="B37" sqref="B37"/>
    </sheetView>
  </sheetViews>
  <sheetFormatPr defaultColWidth="9.21875" defaultRowHeight="13.2" x14ac:dyDescent="0.25"/>
  <cols>
    <col min="1" max="1" width="5.77734375" style="267" customWidth="1"/>
    <col min="2" max="2" width="17.5546875" style="267" customWidth="1"/>
    <col min="3" max="3" width="21.21875" style="267" customWidth="1"/>
    <col min="4" max="4" width="18.77734375" style="267" customWidth="1"/>
    <col min="5" max="5" width="19" style="267" customWidth="1"/>
    <col min="6" max="6" width="16.44140625" style="267" customWidth="1"/>
    <col min="7" max="7" width="17.21875" style="267" customWidth="1"/>
    <col min="8" max="8" width="14.77734375" style="267" customWidth="1"/>
    <col min="9" max="9" width="5.5546875" style="267" customWidth="1"/>
    <col min="10" max="10" width="5" style="267" customWidth="1"/>
    <col min="11" max="16384" width="9.21875" style="267"/>
  </cols>
  <sheetData>
    <row r="1" spans="1:10" ht="21.6" thickBot="1" x14ac:dyDescent="0.45">
      <c r="A1" s="825" t="s">
        <v>386</v>
      </c>
      <c r="B1" s="826"/>
      <c r="C1" s="826"/>
      <c r="D1" s="826"/>
      <c r="E1" s="826"/>
      <c r="F1" s="826"/>
      <c r="G1" s="826"/>
      <c r="H1" s="826"/>
      <c r="I1" s="827"/>
      <c r="J1" s="266"/>
    </row>
    <row r="2" spans="1:10" ht="17.399999999999999" x14ac:dyDescent="0.3">
      <c r="A2" s="268"/>
    </row>
    <row r="3" spans="1:10" ht="39" customHeight="1" thickBot="1" x14ac:dyDescent="0.35">
      <c r="B3" s="842" t="s">
        <v>373</v>
      </c>
      <c r="C3" s="842"/>
      <c r="D3" s="842"/>
      <c r="E3" s="842"/>
      <c r="F3" s="842"/>
      <c r="G3" s="842"/>
      <c r="H3" s="842"/>
      <c r="I3" s="842"/>
    </row>
    <row r="4" spans="1:10" x14ac:dyDescent="0.25">
      <c r="A4" s="572"/>
      <c r="B4" s="573"/>
      <c r="C4" s="574"/>
      <c r="D4" s="572"/>
      <c r="E4" s="573"/>
      <c r="F4" s="573"/>
      <c r="G4" s="573"/>
      <c r="H4" s="573"/>
      <c r="I4" s="574"/>
    </row>
    <row r="5" spans="1:10" ht="26.25" customHeight="1" x14ac:dyDescent="0.25">
      <c r="A5" s="819" t="s">
        <v>22</v>
      </c>
      <c r="B5" s="820"/>
      <c r="C5" s="821"/>
      <c r="D5" s="819" t="s">
        <v>243</v>
      </c>
      <c r="E5" s="820"/>
      <c r="F5" s="820"/>
      <c r="G5" s="820"/>
      <c r="H5" s="820"/>
      <c r="I5" s="821"/>
    </row>
    <row r="6" spans="1:10" ht="27" customHeight="1" thickBot="1" x14ac:dyDescent="0.3">
      <c r="A6" s="822"/>
      <c r="B6" s="823"/>
      <c r="C6" s="824"/>
      <c r="D6" s="822"/>
      <c r="E6" s="823"/>
      <c r="F6" s="823"/>
      <c r="G6" s="823"/>
      <c r="H6" s="823"/>
      <c r="I6" s="824"/>
    </row>
    <row r="7" spans="1:10" s="273" customFormat="1" ht="17.399999999999999" x14ac:dyDescent="0.3">
      <c r="A7" s="269"/>
      <c r="B7" s="270"/>
      <c r="C7" s="271"/>
      <c r="D7" s="269"/>
      <c r="E7" s="270"/>
      <c r="F7" s="272" t="s">
        <v>27</v>
      </c>
      <c r="G7" s="272" t="s">
        <v>28</v>
      </c>
      <c r="H7" s="272" t="s">
        <v>6</v>
      </c>
      <c r="I7" s="271"/>
    </row>
    <row r="8" spans="1:10" s="273" customFormat="1" ht="17.399999999999999" x14ac:dyDescent="0.3">
      <c r="A8" s="575" t="s">
        <v>23</v>
      </c>
      <c r="C8" s="275">
        <v>16000</v>
      </c>
      <c r="D8" s="274"/>
      <c r="E8" s="277" t="s">
        <v>23</v>
      </c>
      <c r="F8" s="275">
        <v>8000</v>
      </c>
      <c r="G8" s="275">
        <v>16000</v>
      </c>
      <c r="H8" s="275">
        <f>G8+F8</f>
        <v>24000</v>
      </c>
      <c r="I8" s="276"/>
    </row>
    <row r="9" spans="1:10" s="273" customFormat="1" ht="17.399999999999999" x14ac:dyDescent="0.3">
      <c r="A9" s="575" t="s">
        <v>24</v>
      </c>
      <c r="C9" s="275">
        <v>12000</v>
      </c>
      <c r="D9" s="274"/>
      <c r="E9" s="277" t="s">
        <v>24</v>
      </c>
      <c r="F9" s="278">
        <v>3000</v>
      </c>
      <c r="G9" s="278">
        <v>8000</v>
      </c>
      <c r="H9" s="275">
        <f>G9+F9</f>
        <v>11000</v>
      </c>
      <c r="I9" s="276"/>
    </row>
    <row r="10" spans="1:10" s="273" customFormat="1" ht="18" thickBot="1" x14ac:dyDescent="0.35">
      <c r="A10" s="575" t="s">
        <v>25</v>
      </c>
      <c r="C10" s="278">
        <v>3000</v>
      </c>
      <c r="D10" s="274"/>
      <c r="E10" s="275" t="s">
        <v>29</v>
      </c>
      <c r="F10" s="280">
        <f>SUM(F8:F9)</f>
        <v>11000</v>
      </c>
      <c r="G10" s="280">
        <f>SUM(G8:G9)</f>
        <v>24000</v>
      </c>
      <c r="H10" s="280">
        <f>SUM(H8:H9)</f>
        <v>35000</v>
      </c>
      <c r="I10" s="276"/>
    </row>
    <row r="11" spans="1:10" s="273" customFormat="1" ht="18.600000000000001" thickTop="1" thickBot="1" x14ac:dyDescent="0.35">
      <c r="A11" s="576" t="s">
        <v>26</v>
      </c>
      <c r="C11" s="281">
        <f>SUM(C8:C10)</f>
        <v>31000</v>
      </c>
      <c r="D11" s="274"/>
      <c r="E11" s="275" t="s">
        <v>25</v>
      </c>
      <c r="F11" s="277"/>
      <c r="G11" s="275"/>
      <c r="H11" s="282">
        <v>39000</v>
      </c>
      <c r="I11" s="276"/>
    </row>
    <row r="12" spans="1:10" s="273" customFormat="1" ht="18.600000000000001" thickTop="1" thickBot="1" x14ac:dyDescent="0.35">
      <c r="A12" s="274"/>
      <c r="B12" s="277"/>
      <c r="C12" s="279"/>
      <c r="D12" s="274"/>
      <c r="E12" s="283" t="s">
        <v>26</v>
      </c>
      <c r="F12" s="277"/>
      <c r="G12" s="275"/>
      <c r="H12" s="281">
        <f>H10+H11</f>
        <v>74000</v>
      </c>
      <c r="I12" s="276"/>
    </row>
    <row r="13" spans="1:10" ht="16.2" thickTop="1" thickBot="1" x14ac:dyDescent="0.3">
      <c r="A13" s="284"/>
      <c r="B13" s="285"/>
      <c r="C13" s="286"/>
      <c r="D13" s="284"/>
      <c r="E13" s="285"/>
      <c r="F13" s="285"/>
      <c r="G13" s="285"/>
      <c r="H13" s="285"/>
      <c r="I13" s="286"/>
    </row>
    <row r="14" spans="1:10" ht="22.5" customHeight="1" x14ac:dyDescent="0.25">
      <c r="A14" s="828" t="s">
        <v>30</v>
      </c>
      <c r="B14" s="829"/>
      <c r="C14" s="830"/>
      <c r="D14" s="834" t="s">
        <v>31</v>
      </c>
      <c r="E14" s="835"/>
      <c r="F14" s="835"/>
      <c r="G14" s="835"/>
      <c r="H14" s="835"/>
      <c r="I14" s="836"/>
    </row>
    <row r="15" spans="1:10" ht="31.5" customHeight="1" thickBot="1" x14ac:dyDescent="0.3">
      <c r="A15" s="831"/>
      <c r="B15" s="832"/>
      <c r="C15" s="833"/>
      <c r="D15" s="837"/>
      <c r="E15" s="838"/>
      <c r="F15" s="838"/>
      <c r="G15" s="838"/>
      <c r="H15" s="838"/>
      <c r="I15" s="839"/>
    </row>
    <row r="16" spans="1:10" s="273" customFormat="1" ht="17.399999999999999" x14ac:dyDescent="0.3">
      <c r="A16" s="269"/>
      <c r="B16" s="270"/>
      <c r="C16" s="271"/>
      <c r="D16" s="269"/>
      <c r="E16" s="270"/>
      <c r="F16" s="270"/>
      <c r="G16" s="270"/>
      <c r="H16" s="270"/>
      <c r="I16" s="271"/>
    </row>
    <row r="17" spans="1:10" s="273" customFormat="1" ht="16.5" customHeight="1" x14ac:dyDescent="0.3">
      <c r="A17" s="575" t="s">
        <v>27</v>
      </c>
      <c r="C17" s="275">
        <v>22000</v>
      </c>
      <c r="D17" s="274"/>
      <c r="E17" s="277" t="s">
        <v>32</v>
      </c>
      <c r="F17" s="277"/>
      <c r="G17" s="275">
        <v>3000</v>
      </c>
      <c r="H17" s="277"/>
      <c r="I17" s="279"/>
    </row>
    <row r="18" spans="1:10" s="273" customFormat="1" ht="17.399999999999999" x14ac:dyDescent="0.3">
      <c r="A18" s="575" t="s">
        <v>28</v>
      </c>
      <c r="C18" s="275">
        <v>15000</v>
      </c>
      <c r="D18" s="274"/>
      <c r="E18" s="277" t="s">
        <v>1</v>
      </c>
      <c r="F18" s="277"/>
      <c r="G18" s="275">
        <v>18000</v>
      </c>
      <c r="H18" s="277"/>
      <c r="I18" s="279"/>
    </row>
    <row r="19" spans="1:10" s="273" customFormat="1" ht="17.399999999999999" x14ac:dyDescent="0.3">
      <c r="A19" s="575" t="s">
        <v>9</v>
      </c>
      <c r="C19" s="278">
        <v>28000</v>
      </c>
      <c r="D19" s="274"/>
      <c r="E19" s="275" t="s">
        <v>33</v>
      </c>
      <c r="F19" s="277"/>
      <c r="G19" s="275">
        <v>2500</v>
      </c>
      <c r="H19" s="277"/>
      <c r="I19" s="279"/>
    </row>
    <row r="20" spans="1:10" s="273" customFormat="1" ht="18" thickBot="1" x14ac:dyDescent="0.35">
      <c r="A20" s="576" t="s">
        <v>26</v>
      </c>
      <c r="C20" s="281">
        <f>SUM(C17:C19)</f>
        <v>65000</v>
      </c>
      <c r="D20" s="274"/>
      <c r="E20" s="283" t="s">
        <v>26</v>
      </c>
      <c r="F20" s="277"/>
      <c r="G20" s="281">
        <f>SUM(G17:G19)</f>
        <v>23500</v>
      </c>
      <c r="H20" s="277"/>
      <c r="I20" s="276"/>
    </row>
    <row r="21" spans="1:10" s="273" customFormat="1" ht="18.600000000000001" thickTop="1" thickBot="1" x14ac:dyDescent="0.35">
      <c r="A21" s="287"/>
      <c r="B21" s="288"/>
      <c r="C21" s="289"/>
      <c r="D21" s="287"/>
      <c r="E21" s="288"/>
      <c r="F21" s="288"/>
      <c r="G21" s="288"/>
      <c r="H21" s="288"/>
      <c r="I21" s="289"/>
    </row>
    <row r="22" spans="1:10" x14ac:dyDescent="0.25">
      <c r="A22" s="828" t="s">
        <v>490</v>
      </c>
      <c r="B22" s="840"/>
      <c r="C22" s="840"/>
      <c r="D22" s="840"/>
      <c r="E22" s="840"/>
      <c r="F22" s="840"/>
      <c r="G22" s="840"/>
      <c r="H22" s="840"/>
      <c r="I22" s="841"/>
    </row>
    <row r="23" spans="1:10" ht="13.8" thickBot="1" x14ac:dyDescent="0.3">
      <c r="A23" s="822"/>
      <c r="B23" s="823"/>
      <c r="C23" s="823"/>
      <c r="D23" s="823"/>
      <c r="E23" s="823"/>
      <c r="F23" s="823"/>
      <c r="G23" s="823"/>
      <c r="H23" s="823"/>
      <c r="I23" s="824"/>
    </row>
    <row r="24" spans="1:10" s="273" customFormat="1" ht="35.25" customHeight="1" x14ac:dyDescent="0.3">
      <c r="A24" s="269"/>
      <c r="B24" s="577"/>
      <c r="C24" s="843" t="s">
        <v>34</v>
      </c>
      <c r="D24" s="270"/>
      <c r="E24" s="270"/>
      <c r="F24" s="270"/>
      <c r="G24" s="270"/>
      <c r="I24" s="271"/>
    </row>
    <row r="25" spans="1:10" s="273" customFormat="1" ht="17.399999999999999" x14ac:dyDescent="0.3">
      <c r="A25" s="274"/>
      <c r="C25" s="844"/>
      <c r="D25" s="290" t="s">
        <v>35</v>
      </c>
      <c r="E25" s="290" t="s">
        <v>36</v>
      </c>
      <c r="F25" s="290" t="s">
        <v>39</v>
      </c>
      <c r="G25" s="290" t="s">
        <v>42</v>
      </c>
      <c r="I25" s="276"/>
    </row>
    <row r="26" spans="1:10" s="273" customFormat="1" ht="17.399999999999999" x14ac:dyDescent="0.3">
      <c r="A26" s="575" t="s">
        <v>27</v>
      </c>
      <c r="C26" s="516">
        <v>46</v>
      </c>
      <c r="D26" s="277">
        <v>1100</v>
      </c>
      <c r="E26" s="277" t="s">
        <v>37</v>
      </c>
      <c r="F26" s="277" t="s">
        <v>40</v>
      </c>
      <c r="G26" s="704">
        <v>0.2</v>
      </c>
      <c r="I26" s="276"/>
    </row>
    <row r="27" spans="1:10" s="273" customFormat="1" ht="17.399999999999999" x14ac:dyDescent="0.3">
      <c r="A27" s="575" t="s">
        <v>28</v>
      </c>
      <c r="C27" s="516">
        <v>46</v>
      </c>
      <c r="D27" s="277">
        <v>800</v>
      </c>
      <c r="E27" s="277" t="s">
        <v>38</v>
      </c>
      <c r="F27" s="277" t="s">
        <v>41</v>
      </c>
      <c r="G27" s="277" t="s">
        <v>41</v>
      </c>
      <c r="I27" s="276"/>
    </row>
    <row r="28" spans="1:10" s="273" customFormat="1" ht="18" thickBot="1" x14ac:dyDescent="0.35">
      <c r="A28" s="287"/>
      <c r="B28" s="288"/>
      <c r="C28" s="288"/>
      <c r="D28" s="288"/>
      <c r="E28" s="288"/>
      <c r="F28" s="288"/>
      <c r="G28" s="288"/>
      <c r="H28" s="288"/>
      <c r="I28" s="289"/>
    </row>
    <row r="29" spans="1:10" ht="10.5" customHeight="1" x14ac:dyDescent="0.25">
      <c r="A29" s="291"/>
      <c r="B29" s="291"/>
      <c r="C29" s="291"/>
      <c r="D29" s="291"/>
      <c r="E29" s="291"/>
      <c r="F29" s="291"/>
      <c r="G29" s="291"/>
      <c r="H29" s="291"/>
      <c r="I29" s="291"/>
    </row>
    <row r="30" spans="1:10" ht="33.75" customHeight="1" x14ac:dyDescent="0.3">
      <c r="A30" s="517"/>
      <c r="B30" s="845" t="s">
        <v>244</v>
      </c>
      <c r="C30" s="845"/>
      <c r="D30" s="845"/>
      <c r="E30" s="845"/>
      <c r="F30" s="845"/>
      <c r="G30" s="845"/>
      <c r="H30" s="845"/>
      <c r="I30" s="517"/>
    </row>
    <row r="31" spans="1:10" ht="15" customHeight="1" thickBot="1" x14ac:dyDescent="0.35">
      <c r="A31" s="517"/>
      <c r="B31" s="517"/>
      <c r="C31" s="517"/>
      <c r="D31" s="517"/>
      <c r="E31" s="517"/>
      <c r="F31" s="517"/>
      <c r="G31" s="517"/>
      <c r="H31" s="517"/>
      <c r="I31" s="517"/>
    </row>
    <row r="32" spans="1:10" ht="18" thickBot="1" x14ac:dyDescent="0.35">
      <c r="A32" s="817" t="s">
        <v>630</v>
      </c>
      <c r="B32" s="818"/>
      <c r="C32" s="292"/>
      <c r="D32" s="292"/>
      <c r="E32" s="292"/>
      <c r="F32" s="292"/>
      <c r="G32" s="292"/>
      <c r="H32" s="292"/>
      <c r="I32" s="292"/>
      <c r="J32" s="292"/>
    </row>
    <row r="33" spans="1:10" s="273" customFormat="1" ht="17.399999999999999" x14ac:dyDescent="0.3">
      <c r="B33" s="578"/>
      <c r="C33" s="578"/>
      <c r="D33" s="578"/>
      <c r="E33" s="578"/>
      <c r="F33" s="578"/>
      <c r="G33" s="578"/>
      <c r="H33" s="578"/>
      <c r="I33" s="578"/>
      <c r="J33" s="578"/>
    </row>
    <row r="34" spans="1:10" s="273" customFormat="1" ht="17.399999999999999" x14ac:dyDescent="0.3">
      <c r="A34" s="517"/>
      <c r="B34" s="517" t="s">
        <v>703</v>
      </c>
      <c r="C34" s="578"/>
      <c r="D34" s="578"/>
      <c r="E34" s="578"/>
      <c r="F34" s="578"/>
      <c r="G34" s="578"/>
      <c r="H34" s="578"/>
      <c r="I34" s="578"/>
      <c r="J34" s="578"/>
    </row>
    <row r="35" spans="1:10" s="273" customFormat="1" ht="34.5" customHeight="1" x14ac:dyDescent="0.3">
      <c r="A35" s="517"/>
      <c r="B35" s="845" t="s">
        <v>822</v>
      </c>
      <c r="C35" s="845"/>
      <c r="D35" s="845"/>
      <c r="E35" s="845"/>
      <c r="F35" s="845"/>
      <c r="G35" s="845"/>
      <c r="H35" s="845"/>
      <c r="I35" s="578"/>
      <c r="J35" s="578"/>
    </row>
    <row r="36" spans="1:10" s="273" customFormat="1" ht="18" thickBot="1" x14ac:dyDescent="0.35">
      <c r="A36" s="579"/>
      <c r="B36" s="578"/>
      <c r="C36" s="578"/>
      <c r="D36" s="578"/>
      <c r="E36" s="578"/>
      <c r="F36" s="578"/>
      <c r="G36" s="578"/>
      <c r="H36" s="578"/>
      <c r="I36" s="578"/>
      <c r="J36" s="578"/>
    </row>
    <row r="37" spans="1:10" ht="18" thickBot="1" x14ac:dyDescent="0.35">
      <c r="A37" s="817" t="s">
        <v>240</v>
      </c>
      <c r="B37" s="818"/>
      <c r="C37" s="292"/>
      <c r="D37" s="292"/>
      <c r="E37" s="292"/>
      <c r="F37" s="292"/>
      <c r="G37" s="292"/>
      <c r="H37" s="292"/>
      <c r="I37" s="292"/>
      <c r="J37" s="292"/>
    </row>
    <row r="38" spans="1:10" ht="21" x14ac:dyDescent="0.4">
      <c r="A38" s="344" t="s">
        <v>470</v>
      </c>
      <c r="B38" s="293"/>
      <c r="C38" s="292"/>
      <c r="D38" s="292"/>
      <c r="E38" s="292"/>
      <c r="F38" s="292"/>
      <c r="G38" s="292"/>
      <c r="H38" s="292"/>
      <c r="I38" s="292"/>
      <c r="J38" s="292"/>
    </row>
    <row r="39" spans="1:10" x14ac:dyDescent="0.25">
      <c r="B39" s="324"/>
      <c r="C39" s="327"/>
      <c r="D39" s="327"/>
      <c r="E39" s="327"/>
      <c r="F39" s="327"/>
      <c r="G39" s="327"/>
      <c r="H39" s="327"/>
      <c r="I39" s="327"/>
    </row>
    <row r="40" spans="1:10" ht="43.5" customHeight="1" x14ac:dyDescent="0.6">
      <c r="B40" s="567" t="s">
        <v>374</v>
      </c>
      <c r="E40" s="294" t="s">
        <v>67</v>
      </c>
      <c r="F40" s="346" t="s">
        <v>44</v>
      </c>
      <c r="G40" s="295" t="s">
        <v>207</v>
      </c>
      <c r="H40" s="273"/>
    </row>
    <row r="41" spans="1:10" ht="17.399999999999999" x14ac:dyDescent="0.3">
      <c r="B41" s="296" t="s">
        <v>27</v>
      </c>
      <c r="E41" s="297"/>
      <c r="F41" s="300">
        <f>C17</f>
        <v>22000</v>
      </c>
      <c r="G41" s="298">
        <f>D26</f>
        <v>1100</v>
      </c>
      <c r="H41" s="273"/>
    </row>
    <row r="42" spans="1:10" ht="17.399999999999999" x14ac:dyDescent="0.3">
      <c r="B42" s="268" t="s">
        <v>23</v>
      </c>
      <c r="E42" s="300">
        <f>F8</f>
        <v>8000</v>
      </c>
      <c r="F42" s="268"/>
      <c r="G42" s="298"/>
      <c r="H42" s="273"/>
    </row>
    <row r="43" spans="1:10" ht="17.399999999999999" x14ac:dyDescent="0.3">
      <c r="B43" s="268" t="s">
        <v>24</v>
      </c>
      <c r="E43" s="297">
        <f>F9</f>
        <v>3000</v>
      </c>
      <c r="F43" s="297"/>
      <c r="G43" s="298"/>
      <c r="H43" s="273"/>
    </row>
    <row r="44" spans="1:10" ht="17.399999999999999" x14ac:dyDescent="0.3">
      <c r="B44" s="296"/>
      <c r="E44" s="297" t="s">
        <v>172</v>
      </c>
      <c r="F44" s="297"/>
      <c r="G44" s="298"/>
      <c r="H44" s="273"/>
    </row>
    <row r="45" spans="1:10" ht="17.399999999999999" x14ac:dyDescent="0.3">
      <c r="B45" s="296" t="s">
        <v>28</v>
      </c>
      <c r="E45" s="297"/>
      <c r="F45" s="300">
        <f>C18</f>
        <v>15000</v>
      </c>
      <c r="G45" s="298">
        <f>D27</f>
        <v>800</v>
      </c>
      <c r="H45" s="273"/>
    </row>
    <row r="46" spans="1:10" ht="17.399999999999999" x14ac:dyDescent="0.3">
      <c r="B46" s="268" t="s">
        <v>23</v>
      </c>
      <c r="E46" s="300">
        <f>G8</f>
        <v>16000</v>
      </c>
      <c r="F46" s="268"/>
      <c r="G46" s="268"/>
      <c r="H46" s="268"/>
    </row>
    <row r="47" spans="1:10" ht="17.399999999999999" x14ac:dyDescent="0.3">
      <c r="B47" s="268" t="s">
        <v>24</v>
      </c>
      <c r="E47" s="297">
        <f>G9</f>
        <v>8000</v>
      </c>
      <c r="F47" s="297"/>
      <c r="G47" s="268" t="s">
        <v>172</v>
      </c>
      <c r="H47" s="273"/>
    </row>
    <row r="48" spans="1:10" ht="17.399999999999999" x14ac:dyDescent="0.3">
      <c r="B48" s="268"/>
      <c r="D48" s="297" t="s">
        <v>172</v>
      </c>
      <c r="E48" s="297"/>
      <c r="F48" s="268" t="s">
        <v>172</v>
      </c>
      <c r="G48" s="273"/>
    </row>
    <row r="49" spans="2:8" ht="38.549999999999997" customHeight="1" x14ac:dyDescent="0.3">
      <c r="B49" s="566" t="s">
        <v>453</v>
      </c>
      <c r="D49" s="299"/>
      <c r="E49" s="345">
        <f>C26</f>
        <v>46</v>
      </c>
      <c r="F49" s="268" t="s">
        <v>376</v>
      </c>
      <c r="G49" s="273"/>
    </row>
    <row r="50" spans="2:8" ht="17.399999999999999" x14ac:dyDescent="0.3">
      <c r="B50" s="268"/>
      <c r="C50" s="297"/>
      <c r="D50" s="297"/>
      <c r="E50" s="268"/>
      <c r="F50" s="268"/>
      <c r="G50" s="268"/>
    </row>
    <row r="51" spans="2:8" ht="21" x14ac:dyDescent="0.4">
      <c r="B51" s="347" t="s">
        <v>377</v>
      </c>
      <c r="C51" s="268"/>
      <c r="D51" s="268"/>
      <c r="E51" s="268"/>
      <c r="F51" s="268"/>
      <c r="G51" s="268"/>
    </row>
    <row r="52" spans="2:8" ht="17.399999999999999" x14ac:dyDescent="0.3">
      <c r="B52" s="296" t="s">
        <v>378</v>
      </c>
      <c r="C52" s="273"/>
      <c r="D52" s="273"/>
      <c r="E52" s="273"/>
      <c r="F52" s="273"/>
      <c r="G52" s="273"/>
    </row>
    <row r="53" spans="2:8" ht="17.399999999999999" x14ac:dyDescent="0.3">
      <c r="B53" s="296" t="s">
        <v>172</v>
      </c>
      <c r="C53" s="268"/>
      <c r="E53" s="268"/>
      <c r="F53" s="268"/>
      <c r="G53" s="268"/>
      <c r="H53" s="268"/>
    </row>
    <row r="54" spans="2:8" ht="17.399999999999999" x14ac:dyDescent="0.3">
      <c r="B54" s="325"/>
      <c r="C54" s="325" t="s">
        <v>172</v>
      </c>
      <c r="E54" s="325"/>
      <c r="F54" s="325"/>
      <c r="G54" s="325"/>
      <c r="H54" s="325"/>
    </row>
    <row r="55" spans="2:8" ht="17.399999999999999" x14ac:dyDescent="0.3">
      <c r="B55" s="328"/>
      <c r="C55" s="328"/>
      <c r="F55" s="326" t="str">
        <f>B41</f>
        <v>Job X</v>
      </c>
      <c r="G55" s="326" t="str">
        <f>B45</f>
        <v>Job Y</v>
      </c>
      <c r="H55" s="329" t="s">
        <v>214</v>
      </c>
    </row>
    <row r="56" spans="2:8" ht="17.399999999999999" x14ac:dyDescent="0.3">
      <c r="B56" s="566" t="s">
        <v>379</v>
      </c>
      <c r="C56" s="331"/>
      <c r="F56" s="332">
        <f>E42+E43</f>
        <v>11000</v>
      </c>
      <c r="G56" s="332">
        <f>E46+E47</f>
        <v>24000</v>
      </c>
      <c r="H56" s="332">
        <f>SUM(F56:G56)</f>
        <v>35000</v>
      </c>
    </row>
    <row r="57" spans="2:8" ht="17.399999999999999" x14ac:dyDescent="0.3">
      <c r="B57" s="331" t="s">
        <v>194</v>
      </c>
      <c r="C57" s="325"/>
      <c r="F57" s="325">
        <f>F41</f>
        <v>22000</v>
      </c>
      <c r="G57" s="325">
        <f>F45</f>
        <v>15000</v>
      </c>
      <c r="H57" s="325">
        <f>SUM(F57:G57)</f>
        <v>37000</v>
      </c>
    </row>
    <row r="58" spans="2:8" ht="17.399999999999999" x14ac:dyDescent="0.3">
      <c r="B58" s="325"/>
      <c r="C58" s="331"/>
      <c r="E58" s="328"/>
      <c r="F58" s="325"/>
      <c r="G58" s="328"/>
      <c r="H58" s="325"/>
    </row>
    <row r="59" spans="2:8" ht="17.399999999999999" x14ac:dyDescent="0.3">
      <c r="B59" s="331" t="s">
        <v>70</v>
      </c>
      <c r="C59" s="325"/>
      <c r="E59" s="325"/>
      <c r="F59" s="325"/>
      <c r="G59" s="325"/>
      <c r="H59" s="325"/>
    </row>
    <row r="60" spans="2:8" ht="17.399999999999999" x14ac:dyDescent="0.3">
      <c r="B60" s="331" t="s">
        <v>380</v>
      </c>
      <c r="F60" s="333">
        <f>G41</f>
        <v>1100</v>
      </c>
      <c r="G60" s="333">
        <f>G45</f>
        <v>800</v>
      </c>
      <c r="H60" s="325"/>
    </row>
    <row r="61" spans="2:8" ht="17.399999999999999" x14ac:dyDescent="0.3">
      <c r="B61" s="566" t="s">
        <v>657</v>
      </c>
      <c r="F61" s="334">
        <f>E49</f>
        <v>46</v>
      </c>
      <c r="G61" s="334">
        <f>E49</f>
        <v>46</v>
      </c>
      <c r="H61" s="325"/>
    </row>
    <row r="62" spans="2:8" ht="18" thickBot="1" x14ac:dyDescent="0.35">
      <c r="B62" s="566" t="s">
        <v>381</v>
      </c>
      <c r="C62" s="328"/>
      <c r="F62" s="335">
        <f>F60*F61</f>
        <v>50600</v>
      </c>
      <c r="G62" s="335">
        <f>G60*G61</f>
        <v>36800</v>
      </c>
      <c r="H62" s="336">
        <f>SUM(F62:G62)</f>
        <v>87400</v>
      </c>
    </row>
    <row r="63" spans="2:8" ht="18" thickBot="1" x14ac:dyDescent="0.35">
      <c r="B63" s="331" t="s">
        <v>205</v>
      </c>
      <c r="C63" s="325"/>
      <c r="F63" s="571">
        <f>F62+F57+F56</f>
        <v>83600</v>
      </c>
      <c r="G63" s="571">
        <f>G56+G57+G62</f>
        <v>75800</v>
      </c>
      <c r="H63" s="337">
        <f>SUM(F63:G63)</f>
        <v>159400</v>
      </c>
    </row>
    <row r="64" spans="2:8" ht="17.399999999999999" x14ac:dyDescent="0.3">
      <c r="B64" s="338"/>
      <c r="C64" s="339"/>
      <c r="D64" s="328"/>
      <c r="E64" s="328"/>
      <c r="F64" s="328"/>
      <c r="G64" s="325"/>
    </row>
    <row r="65" spans="1:8" ht="17.399999999999999" x14ac:dyDescent="0.3">
      <c r="B65" s="331" t="s">
        <v>382</v>
      </c>
      <c r="C65" s="338"/>
      <c r="D65" s="338"/>
      <c r="E65" s="338"/>
      <c r="F65" s="338"/>
      <c r="G65" s="338"/>
    </row>
    <row r="66" spans="1:8" ht="17.399999999999999" x14ac:dyDescent="0.3">
      <c r="C66" s="325" t="s">
        <v>383</v>
      </c>
      <c r="D66" s="325"/>
      <c r="E66" s="325"/>
      <c r="F66" s="325"/>
      <c r="G66" s="325"/>
    </row>
    <row r="67" spans="1:8" ht="17.399999999999999" x14ac:dyDescent="0.3">
      <c r="C67" s="325" t="s">
        <v>25</v>
      </c>
      <c r="E67" s="332">
        <v>39000</v>
      </c>
      <c r="F67" s="325"/>
      <c r="G67" s="325"/>
      <c r="H67" s="325"/>
    </row>
    <row r="68" spans="1:8" ht="17.399999999999999" x14ac:dyDescent="0.3">
      <c r="C68" s="325" t="s">
        <v>9</v>
      </c>
      <c r="E68" s="333">
        <v>28000</v>
      </c>
      <c r="F68" s="325"/>
      <c r="G68" s="325"/>
      <c r="H68" s="325"/>
    </row>
    <row r="69" spans="1:8" ht="17.399999999999999" x14ac:dyDescent="0.3">
      <c r="C69" s="325" t="s">
        <v>32</v>
      </c>
      <c r="E69" s="333">
        <v>3000</v>
      </c>
      <c r="F69" s="325"/>
      <c r="G69" s="325"/>
      <c r="H69" s="325"/>
    </row>
    <row r="70" spans="1:8" ht="17.399999999999999" x14ac:dyDescent="0.3">
      <c r="C70" s="325" t="s">
        <v>1</v>
      </c>
      <c r="E70" s="333">
        <v>18000</v>
      </c>
      <c r="F70" s="325"/>
      <c r="G70" s="325"/>
      <c r="H70" s="325"/>
    </row>
    <row r="71" spans="1:8" ht="21" x14ac:dyDescent="0.6">
      <c r="C71" s="325" t="s">
        <v>33</v>
      </c>
      <c r="E71" s="340">
        <v>2500</v>
      </c>
      <c r="F71" s="325"/>
      <c r="G71" s="325"/>
      <c r="H71" s="325"/>
    </row>
    <row r="72" spans="1:8" ht="18.600000000000001" customHeight="1" x14ac:dyDescent="0.3">
      <c r="C72" s="330" t="s">
        <v>384</v>
      </c>
      <c r="E72" s="341">
        <f>SUM(E67:E71)</f>
        <v>90500</v>
      </c>
      <c r="F72" s="325"/>
      <c r="G72" s="325"/>
      <c r="H72" s="325"/>
    </row>
    <row r="73" spans="1:8" ht="35.4" thickBot="1" x14ac:dyDescent="0.35">
      <c r="C73" s="330" t="s">
        <v>70</v>
      </c>
      <c r="E73" s="335">
        <f>F62+G62</f>
        <v>87400</v>
      </c>
      <c r="F73" s="342" t="s">
        <v>659</v>
      </c>
      <c r="G73" s="325"/>
      <c r="H73" s="325"/>
    </row>
    <row r="74" spans="1:8" ht="18" thickBot="1" x14ac:dyDescent="0.35">
      <c r="C74" s="339"/>
      <c r="E74" s="568">
        <f>E72-E73</f>
        <v>3100</v>
      </c>
      <c r="F74" s="569" t="str">
        <f>IF(E72&gt;E73,"UNDERAPPLIED","OVERAPPLIED")</f>
        <v>UNDERAPPLIED</v>
      </c>
      <c r="G74" s="570"/>
      <c r="H74" s="343" t="s">
        <v>172</v>
      </c>
    </row>
    <row r="75" spans="1:8" ht="17.399999999999999" x14ac:dyDescent="0.3">
      <c r="A75" s="338"/>
      <c r="B75" s="343"/>
      <c r="C75" s="339"/>
      <c r="D75" s="343"/>
      <c r="E75" s="343"/>
      <c r="F75" s="343"/>
    </row>
    <row r="76" spans="1:8" ht="17.399999999999999" x14ac:dyDescent="0.3">
      <c r="B76" s="566" t="s">
        <v>385</v>
      </c>
      <c r="D76" s="325">
        <f>E74</f>
        <v>3100</v>
      </c>
      <c r="E76" s="331" t="str">
        <f>IF(F74="underapplied","Increase Cost of Goods Sold by this Amount","Decrease Cost of Goods Sold by this Amount")</f>
        <v>Increase Cost of Goods Sold by this Amount</v>
      </c>
      <c r="F76" s="325"/>
      <c r="G76" s="325"/>
    </row>
    <row r="77" spans="1:8" ht="17.399999999999999" x14ac:dyDescent="0.3">
      <c r="A77" s="338"/>
      <c r="B77" s="338"/>
      <c r="C77" s="338"/>
      <c r="D77" s="338"/>
      <c r="E77" s="338"/>
      <c r="F77" s="338"/>
    </row>
  </sheetData>
  <mergeCells count="12">
    <mergeCell ref="A37:B37"/>
    <mergeCell ref="A5:C6"/>
    <mergeCell ref="D5:I6"/>
    <mergeCell ref="A1:I1"/>
    <mergeCell ref="A14:C15"/>
    <mergeCell ref="D14:I15"/>
    <mergeCell ref="A22:I23"/>
    <mergeCell ref="B3:I3"/>
    <mergeCell ref="C24:C25"/>
    <mergeCell ref="B30:H30"/>
    <mergeCell ref="A32:B32"/>
    <mergeCell ref="B35:H35"/>
  </mergeCells>
  <phoneticPr fontId="5" type="noConversion"/>
  <pageMargins left="0.75" right="0.75" top="1" bottom="1" header="0.5" footer="0.5"/>
  <pageSetup scale="80" orientation="portrait" r:id="rId1"/>
  <headerFooter alignWithMargins="0">
    <oddFooter>&amp;CCopyright © 2022 by McGraw Hill. All rights reserved. No reproduction or distribution without the prior written consent of McGraw Hill.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83"/>
  <sheetViews>
    <sheetView showGridLines="0" zoomScaleNormal="100" workbookViewId="0">
      <selection activeCell="B37" sqref="B37"/>
    </sheetView>
  </sheetViews>
  <sheetFormatPr defaultRowHeight="13.2" x14ac:dyDescent="0.25"/>
  <cols>
    <col min="1" max="1" width="8" customWidth="1"/>
    <col min="2" max="2" width="19.44140625" customWidth="1"/>
    <col min="3" max="3" width="23.77734375" customWidth="1"/>
    <col min="4" max="4" width="19.44140625" customWidth="1"/>
    <col min="5" max="5" width="19" customWidth="1"/>
    <col min="6" max="6" width="18.44140625" customWidth="1"/>
    <col min="7" max="7" width="19" customWidth="1"/>
    <col min="8" max="8" width="14.44140625" customWidth="1"/>
    <col min="9" max="9" width="5.5546875" customWidth="1"/>
    <col min="10" max="10" width="5" customWidth="1"/>
  </cols>
  <sheetData>
    <row r="1" spans="1:10" ht="21.6" thickBot="1" x14ac:dyDescent="0.45">
      <c r="A1" s="790" t="s">
        <v>387</v>
      </c>
      <c r="B1" s="791"/>
      <c r="C1" s="791"/>
      <c r="D1" s="791"/>
      <c r="E1" s="791"/>
      <c r="F1" s="791"/>
      <c r="G1" s="791"/>
      <c r="H1" s="791"/>
      <c r="I1" s="792"/>
      <c r="J1" s="7"/>
    </row>
    <row r="2" spans="1:10" ht="17.399999999999999" x14ac:dyDescent="0.3">
      <c r="A2" s="57"/>
      <c r="B2" s="56"/>
    </row>
    <row r="3" spans="1:10" ht="17.399999999999999" x14ac:dyDescent="0.3">
      <c r="A3" s="57"/>
      <c r="B3" s="528" t="s">
        <v>704</v>
      </c>
    </row>
    <row r="4" spans="1:10" ht="18" thickBot="1" x14ac:dyDescent="0.35">
      <c r="A4" s="14"/>
    </row>
    <row r="5" spans="1:10" x14ac:dyDescent="0.25">
      <c r="A5" s="855" t="s">
        <v>491</v>
      </c>
      <c r="B5" s="867"/>
      <c r="C5" s="867"/>
      <c r="D5" s="867"/>
      <c r="E5" s="867"/>
      <c r="F5" s="867"/>
      <c r="G5" s="867"/>
      <c r="H5" s="867"/>
      <c r="I5" s="868"/>
    </row>
    <row r="6" spans="1:10" s="29" customFormat="1" ht="18" thickBot="1" x14ac:dyDescent="0.35">
      <c r="A6" s="869"/>
      <c r="B6" s="870"/>
      <c r="C6" s="870"/>
      <c r="D6" s="870"/>
      <c r="E6" s="870"/>
      <c r="F6" s="870"/>
      <c r="G6" s="870"/>
      <c r="H6" s="870"/>
      <c r="I6" s="871"/>
    </row>
    <row r="7" spans="1:10" s="29" customFormat="1" ht="17.399999999999999" x14ac:dyDescent="0.3">
      <c r="A7" s="94"/>
      <c r="B7" s="872" t="s">
        <v>245</v>
      </c>
      <c r="C7" s="872"/>
      <c r="D7" s="95"/>
      <c r="E7" s="95"/>
      <c r="F7" s="95"/>
      <c r="G7" s="95"/>
      <c r="H7" s="95"/>
      <c r="I7" s="96"/>
    </row>
    <row r="8" spans="1:10" s="29" customFormat="1" ht="17.399999999999999" x14ac:dyDescent="0.3">
      <c r="A8" s="5"/>
      <c r="B8" s="873"/>
      <c r="C8" s="873"/>
      <c r="D8" s="102" t="s">
        <v>246</v>
      </c>
      <c r="E8" s="102" t="s">
        <v>36</v>
      </c>
      <c r="F8" s="102" t="s">
        <v>39</v>
      </c>
      <c r="G8" s="356" t="s">
        <v>42</v>
      </c>
      <c r="H8" s="3"/>
      <c r="I8" s="4"/>
    </row>
    <row r="9" spans="1:10" s="29" customFormat="1" ht="17.399999999999999" x14ac:dyDescent="0.3">
      <c r="A9" s="5" t="s">
        <v>388</v>
      </c>
      <c r="B9" s="846">
        <v>42.5</v>
      </c>
      <c r="C9" s="847"/>
      <c r="D9" s="103">
        <v>6175</v>
      </c>
      <c r="E9" s="3" t="s">
        <v>37</v>
      </c>
      <c r="F9" s="3" t="s">
        <v>247</v>
      </c>
      <c r="G9" s="104">
        <v>0.24</v>
      </c>
      <c r="H9" s="3"/>
      <c r="I9" s="4"/>
    </row>
    <row r="10" spans="1:10" s="29" customFormat="1" ht="17.399999999999999" x14ac:dyDescent="0.3">
      <c r="A10" s="5" t="s">
        <v>389</v>
      </c>
      <c r="B10" s="846">
        <v>42.5</v>
      </c>
      <c r="C10" s="847"/>
      <c r="D10" s="103">
        <v>4275</v>
      </c>
      <c r="E10" s="3" t="s">
        <v>38</v>
      </c>
      <c r="F10" s="3" t="s">
        <v>41</v>
      </c>
      <c r="G10" s="3" t="s">
        <v>41</v>
      </c>
      <c r="H10" s="3"/>
      <c r="I10" s="4"/>
    </row>
    <row r="11" spans="1:10" s="29" customFormat="1" ht="18" thickBot="1" x14ac:dyDescent="0.35">
      <c r="A11" s="86"/>
      <c r="B11" s="100"/>
      <c r="C11" s="100"/>
      <c r="D11" s="100"/>
      <c r="E11" s="100"/>
      <c r="F11" s="100"/>
      <c r="G11" s="100"/>
      <c r="H11" s="100"/>
      <c r="I11" s="101"/>
    </row>
    <row r="12" spans="1:10" s="29" customFormat="1" ht="18" thickBot="1" x14ac:dyDescent="0.35">
      <c r="A12" s="14"/>
    </row>
    <row r="13" spans="1:10" s="29" customFormat="1" ht="26.25" customHeight="1" x14ac:dyDescent="0.3">
      <c r="A13" s="848"/>
      <c r="B13" s="848"/>
      <c r="C13" s="849"/>
      <c r="D13" s="850" t="s">
        <v>248</v>
      </c>
      <c r="E13" s="851"/>
      <c r="F13" s="851"/>
      <c r="G13" s="851"/>
      <c r="H13" s="851"/>
      <c r="I13" s="851"/>
      <c r="J13" s="303"/>
    </row>
    <row r="14" spans="1:10" s="29" customFormat="1" ht="27" customHeight="1" thickBot="1" x14ac:dyDescent="0.35">
      <c r="A14" s="848"/>
      <c r="B14" s="848"/>
      <c r="C14" s="849"/>
      <c r="D14" s="852"/>
      <c r="E14" s="853"/>
      <c r="F14" s="853"/>
      <c r="G14" s="853"/>
      <c r="H14" s="853"/>
      <c r="I14" s="854"/>
    </row>
    <row r="15" spans="1:10" s="29" customFormat="1" ht="17.399999999999999" x14ac:dyDescent="0.3">
      <c r="A15" s="201"/>
      <c r="B15" s="204"/>
      <c r="C15" s="207"/>
      <c r="D15" s="95"/>
      <c r="E15" s="95"/>
      <c r="F15" s="97" t="s">
        <v>388</v>
      </c>
      <c r="G15" s="97" t="s">
        <v>389</v>
      </c>
      <c r="H15" s="97" t="s">
        <v>6</v>
      </c>
      <c r="I15" s="96"/>
    </row>
    <row r="16" spans="1:10" s="29" customFormat="1" ht="17.399999999999999" x14ac:dyDescent="0.3">
      <c r="A16" s="201"/>
      <c r="B16" s="202"/>
      <c r="C16" s="207"/>
      <c r="D16" s="3"/>
      <c r="E16" s="3" t="s">
        <v>23</v>
      </c>
      <c r="F16" s="301">
        <v>28500</v>
      </c>
      <c r="G16" s="301">
        <v>71250</v>
      </c>
      <c r="H16" s="301">
        <f>G16+F16</f>
        <v>99750</v>
      </c>
      <c r="I16" s="4"/>
    </row>
    <row r="17" spans="1:9" s="29" customFormat="1" ht="17.399999999999999" x14ac:dyDescent="0.3">
      <c r="A17" s="201"/>
      <c r="B17" s="202"/>
      <c r="C17" s="207"/>
      <c r="D17" s="3"/>
      <c r="E17" s="3" t="s">
        <v>24</v>
      </c>
      <c r="F17" s="357">
        <v>12000</v>
      </c>
      <c r="G17" s="357">
        <v>35000</v>
      </c>
      <c r="H17" s="357">
        <f>G17+F17</f>
        <v>47000</v>
      </c>
      <c r="I17" s="4"/>
    </row>
    <row r="18" spans="1:9" s="29" customFormat="1" ht="18" thickBot="1" x14ac:dyDescent="0.35">
      <c r="A18" s="201"/>
      <c r="B18" s="202"/>
      <c r="C18" s="208"/>
      <c r="D18" s="3"/>
      <c r="E18" s="84" t="s">
        <v>29</v>
      </c>
      <c r="F18" s="358">
        <f>SUM(F16:F17)</f>
        <v>40500</v>
      </c>
      <c r="G18" s="358">
        <f>SUM(G16:G17)</f>
        <v>106250</v>
      </c>
      <c r="H18" s="359">
        <f>SUM(H16:H17)</f>
        <v>146750</v>
      </c>
      <c r="I18" s="4"/>
    </row>
    <row r="19" spans="1:9" s="29" customFormat="1" ht="18" thickTop="1" x14ac:dyDescent="0.3">
      <c r="A19" s="203"/>
      <c r="B19" s="210"/>
      <c r="C19" s="208"/>
      <c r="D19" s="3"/>
      <c r="E19" s="84" t="s">
        <v>25</v>
      </c>
      <c r="F19" s="277"/>
      <c r="G19" s="275"/>
      <c r="H19" s="278">
        <v>211000</v>
      </c>
      <c r="I19" s="4"/>
    </row>
    <row r="20" spans="1:9" s="29" customFormat="1" ht="18" thickBot="1" x14ac:dyDescent="0.35">
      <c r="A20" s="201"/>
      <c r="B20" s="204"/>
      <c r="C20" s="208"/>
      <c r="D20" s="3"/>
      <c r="E20" s="99" t="s">
        <v>26</v>
      </c>
      <c r="F20" s="277"/>
      <c r="G20" s="275"/>
      <c r="H20" s="302">
        <f>H18+H19</f>
        <v>357750</v>
      </c>
      <c r="I20" s="4"/>
    </row>
    <row r="21" spans="1:9" s="29" customFormat="1" ht="18.600000000000001" thickTop="1" thickBot="1" x14ac:dyDescent="0.35">
      <c r="A21" s="205"/>
      <c r="B21" s="206"/>
      <c r="C21" s="209"/>
      <c r="D21" s="100"/>
      <c r="E21" s="100"/>
      <c r="F21" s="100"/>
      <c r="G21" s="100"/>
      <c r="H21" s="100"/>
      <c r="I21" s="101"/>
    </row>
    <row r="22" spans="1:9" s="29" customFormat="1" ht="22.5" customHeight="1" x14ac:dyDescent="0.3">
      <c r="A22" s="855" t="s">
        <v>766</v>
      </c>
      <c r="B22" s="856"/>
      <c r="C22" s="857"/>
      <c r="D22" s="861" t="s">
        <v>31</v>
      </c>
      <c r="E22" s="862"/>
      <c r="F22" s="862"/>
      <c r="G22" s="862"/>
      <c r="H22" s="862"/>
      <c r="I22" s="863"/>
    </row>
    <row r="23" spans="1:9" s="29" customFormat="1" ht="31.5" customHeight="1" thickBot="1" x14ac:dyDescent="0.35">
      <c r="A23" s="858"/>
      <c r="B23" s="859"/>
      <c r="C23" s="860"/>
      <c r="D23" s="864"/>
      <c r="E23" s="865"/>
      <c r="F23" s="865"/>
      <c r="G23" s="865"/>
      <c r="H23" s="865"/>
      <c r="I23" s="866"/>
    </row>
    <row r="24" spans="1:9" s="29" customFormat="1" ht="17.399999999999999" x14ac:dyDescent="0.3">
      <c r="A24" s="94"/>
      <c r="B24" s="95"/>
      <c r="C24" s="96"/>
      <c r="D24" s="94"/>
      <c r="E24" s="95"/>
      <c r="F24" s="95"/>
      <c r="G24" s="95"/>
      <c r="H24" s="95"/>
      <c r="I24" s="96"/>
    </row>
    <row r="25" spans="1:9" s="29" customFormat="1" ht="16.5" customHeight="1" x14ac:dyDescent="0.3">
      <c r="A25" s="524" t="s">
        <v>388</v>
      </c>
      <c r="C25" s="360">
        <v>55500</v>
      </c>
      <c r="D25" s="201"/>
      <c r="E25" s="361" t="s">
        <v>32</v>
      </c>
      <c r="F25" s="204"/>
      <c r="G25" s="360">
        <v>14250</v>
      </c>
      <c r="H25" s="3"/>
      <c r="I25" s="85"/>
    </row>
    <row r="26" spans="1:9" s="29" customFormat="1" ht="17.399999999999999" x14ac:dyDescent="0.3">
      <c r="A26" s="524" t="s">
        <v>389</v>
      </c>
      <c r="C26" s="359">
        <v>45000</v>
      </c>
      <c r="D26" s="201"/>
      <c r="E26" s="361" t="s">
        <v>1</v>
      </c>
      <c r="F26" s="204"/>
      <c r="G26" s="359">
        <v>45000</v>
      </c>
      <c r="H26" s="3"/>
      <c r="I26" s="85"/>
    </row>
    <row r="27" spans="1:9" s="29" customFormat="1" ht="17.399999999999999" x14ac:dyDescent="0.3">
      <c r="A27" s="524" t="s">
        <v>9</v>
      </c>
      <c r="C27" s="357">
        <v>133000</v>
      </c>
      <c r="D27" s="201"/>
      <c r="E27" s="362" t="s">
        <v>33</v>
      </c>
      <c r="F27" s="204"/>
      <c r="G27" s="359">
        <v>18000</v>
      </c>
      <c r="H27" s="3"/>
      <c r="I27" s="85"/>
    </row>
    <row r="28" spans="1:9" s="29" customFormat="1" ht="18" thickBot="1" x14ac:dyDescent="0.35">
      <c r="A28" s="580" t="s">
        <v>26</v>
      </c>
      <c r="C28" s="363">
        <f>SUM(C25:C27)</f>
        <v>233500</v>
      </c>
      <c r="D28" s="201"/>
      <c r="E28" s="210" t="s">
        <v>26</v>
      </c>
      <c r="F28" s="204"/>
      <c r="G28" s="363">
        <f>SUM(G25:G27)</f>
        <v>77250</v>
      </c>
      <c r="H28" s="3"/>
      <c r="I28" s="4"/>
    </row>
    <row r="29" spans="1:9" s="29" customFormat="1" ht="18.600000000000001" thickTop="1" thickBot="1" x14ac:dyDescent="0.35">
      <c r="A29" s="86"/>
      <c r="B29" s="100"/>
      <c r="C29" s="101"/>
      <c r="D29" s="86"/>
      <c r="E29" s="100"/>
      <c r="F29" s="100"/>
      <c r="G29" s="100"/>
      <c r="H29" s="100"/>
      <c r="I29" s="101"/>
    </row>
    <row r="30" spans="1:9" ht="10.5" customHeight="1" x14ac:dyDescent="0.25">
      <c r="A30" s="46"/>
      <c r="B30" s="46"/>
      <c r="C30" s="46"/>
      <c r="D30" s="46"/>
      <c r="E30" s="46"/>
      <c r="F30" s="46"/>
      <c r="G30" s="46"/>
      <c r="H30" s="46"/>
      <c r="I30" s="46"/>
    </row>
    <row r="31" spans="1:9" ht="18" customHeight="1" x14ac:dyDescent="0.3">
      <c r="B31" s="808" t="s">
        <v>279</v>
      </c>
      <c r="C31" s="808"/>
      <c r="D31" s="808"/>
      <c r="E31" s="808"/>
      <c r="F31" s="808"/>
      <c r="G31" s="808"/>
      <c r="H31" s="581"/>
      <c r="I31" s="581"/>
    </row>
    <row r="32" spans="1:9" ht="15" customHeight="1" x14ac:dyDescent="0.3">
      <c r="A32" s="581"/>
      <c r="B32" s="808"/>
      <c r="C32" s="808"/>
      <c r="D32" s="808"/>
      <c r="E32" s="808"/>
      <c r="F32" s="808"/>
      <c r="G32" s="808"/>
      <c r="H32" s="581"/>
      <c r="I32" s="581"/>
    </row>
    <row r="33" spans="1:12" ht="15" customHeight="1" thickBot="1" x14ac:dyDescent="0.35">
      <c r="A33" s="74"/>
      <c r="B33" s="74"/>
      <c r="C33" s="74"/>
      <c r="D33" s="74"/>
      <c r="E33" s="74"/>
      <c r="F33" s="74"/>
      <c r="G33" s="74"/>
      <c r="H33" s="74"/>
      <c r="I33" s="74"/>
    </row>
    <row r="34" spans="1:12" s="29" customFormat="1" ht="18.75" customHeight="1" thickBot="1" x14ac:dyDescent="0.35">
      <c r="A34" s="784" t="s">
        <v>630</v>
      </c>
      <c r="B34" s="786"/>
      <c r="C34" s="525"/>
      <c r="D34" s="525"/>
      <c r="E34" s="525"/>
      <c r="F34" s="525"/>
      <c r="G34" s="525"/>
      <c r="H34" s="525"/>
      <c r="I34" s="525"/>
    </row>
    <row r="35" spans="1:12" s="29" customFormat="1" ht="15" customHeight="1" x14ac:dyDescent="0.3">
      <c r="B35" s="525"/>
      <c r="C35" s="525"/>
      <c r="D35" s="525"/>
      <c r="E35" s="525"/>
      <c r="F35" s="525"/>
      <c r="G35" s="525"/>
      <c r="H35" s="525"/>
      <c r="I35" s="525"/>
    </row>
    <row r="36" spans="1:12" s="29" customFormat="1" ht="15" customHeight="1" x14ac:dyDescent="0.3">
      <c r="B36" s="808" t="s">
        <v>705</v>
      </c>
      <c r="C36" s="808"/>
      <c r="D36" s="808"/>
      <c r="E36" s="808"/>
      <c r="F36" s="808"/>
      <c r="G36" s="525"/>
      <c r="H36" s="525"/>
      <c r="I36" s="525"/>
    </row>
    <row r="37" spans="1:12" s="29" customFormat="1" ht="51" customHeight="1" x14ac:dyDescent="0.3">
      <c r="A37" s="525"/>
      <c r="B37" s="808" t="s">
        <v>823</v>
      </c>
      <c r="C37" s="808"/>
      <c r="D37" s="808"/>
      <c r="E37" s="808"/>
      <c r="F37" s="808"/>
      <c r="G37" s="525"/>
      <c r="H37" s="525"/>
      <c r="I37" s="525"/>
    </row>
    <row r="38" spans="1:12" s="29" customFormat="1" ht="15" customHeight="1" x14ac:dyDescent="0.3">
      <c r="A38" s="525"/>
      <c r="B38" s="525"/>
      <c r="C38" s="525"/>
      <c r="D38" s="525"/>
      <c r="E38" s="525"/>
      <c r="F38" s="525"/>
      <c r="G38" s="525"/>
      <c r="H38" s="525"/>
      <c r="I38" s="525"/>
    </row>
    <row r="39" spans="1:12" s="29" customFormat="1" ht="18" thickBot="1" x14ac:dyDescent="0.35">
      <c r="A39" s="582"/>
      <c r="B39" s="37"/>
      <c r="C39" s="37"/>
      <c r="D39" s="37"/>
      <c r="E39" s="37"/>
      <c r="F39" s="37"/>
      <c r="G39" s="37"/>
      <c r="H39" s="37"/>
      <c r="I39" s="37"/>
      <c r="J39" s="37"/>
    </row>
    <row r="40" spans="1:12" ht="18.75" customHeight="1" thickBot="1" x14ac:dyDescent="0.35">
      <c r="A40" s="784" t="s">
        <v>240</v>
      </c>
      <c r="B40" s="786"/>
      <c r="C40" s="11"/>
      <c r="D40" s="11"/>
      <c r="E40" s="11"/>
      <c r="F40" s="11"/>
      <c r="G40" s="11"/>
      <c r="H40" s="11"/>
      <c r="I40" s="11"/>
      <c r="J40" s="11"/>
    </row>
    <row r="41" spans="1:12" ht="15" x14ac:dyDescent="0.25">
      <c r="A41" s="18"/>
      <c r="B41" s="6"/>
      <c r="C41" s="11"/>
      <c r="D41" s="11"/>
      <c r="E41" s="11"/>
      <c r="F41" s="11"/>
      <c r="G41" s="11"/>
      <c r="H41" s="11"/>
      <c r="I41" s="11"/>
      <c r="J41" s="11"/>
    </row>
    <row r="42" spans="1:12" ht="17.399999999999999" x14ac:dyDescent="0.3">
      <c r="A42" s="211" t="s">
        <v>390</v>
      </c>
      <c r="B42" s="23"/>
      <c r="C42" s="23"/>
      <c r="D42" s="23"/>
      <c r="E42" s="23"/>
      <c r="F42" s="23"/>
      <c r="G42" s="23"/>
      <c r="H42" s="23"/>
      <c r="I42" s="23"/>
      <c r="J42" s="23"/>
      <c r="K42" s="23"/>
      <c r="L42" s="23"/>
    </row>
    <row r="43" spans="1:12" ht="17.399999999999999" x14ac:dyDescent="0.3">
      <c r="A43" s="211" t="s">
        <v>391</v>
      </c>
      <c r="B43" s="23"/>
      <c r="C43" s="23"/>
      <c r="D43" s="23"/>
      <c r="E43" s="23"/>
      <c r="F43" s="23"/>
      <c r="G43" s="23"/>
      <c r="H43" s="23"/>
      <c r="I43" s="23"/>
      <c r="J43" s="23"/>
      <c r="K43" s="23"/>
      <c r="L43" s="23"/>
    </row>
    <row r="44" spans="1:12" ht="17.399999999999999" x14ac:dyDescent="0.25">
      <c r="A44" s="211" t="s">
        <v>392</v>
      </c>
      <c r="B44" s="11"/>
      <c r="C44" s="11"/>
      <c r="D44" s="11"/>
      <c r="E44" s="11"/>
      <c r="F44" s="11"/>
      <c r="G44" s="11"/>
      <c r="H44" s="11"/>
      <c r="I44" s="11"/>
      <c r="J44" s="11"/>
    </row>
    <row r="45" spans="1:12" s="29" customFormat="1" ht="17.399999999999999" x14ac:dyDescent="0.3">
      <c r="B45" s="49"/>
      <c r="C45" s="37"/>
      <c r="D45" s="37"/>
      <c r="E45" s="87"/>
      <c r="F45" s="168"/>
      <c r="G45" s="37"/>
      <c r="H45" s="37"/>
      <c r="I45" s="37"/>
      <c r="J45" s="37"/>
      <c r="K45" s="37"/>
    </row>
    <row r="46" spans="1:12" s="29" customFormat="1" ht="34.799999999999997" x14ac:dyDescent="0.3">
      <c r="B46" s="127" t="s">
        <v>374</v>
      </c>
      <c r="D46" s="238" t="s">
        <v>67</v>
      </c>
      <c r="E46" s="364" t="s">
        <v>44</v>
      </c>
      <c r="F46" s="365" t="s">
        <v>171</v>
      </c>
      <c r="H46" s="6"/>
      <c r="I46" s="37"/>
      <c r="J46" s="37"/>
      <c r="K46" s="37"/>
    </row>
    <row r="47" spans="1:12" ht="17.399999999999999" x14ac:dyDescent="0.3">
      <c r="B47" s="127" t="s">
        <v>388</v>
      </c>
      <c r="D47" s="130"/>
      <c r="E47" s="130">
        <f>C25</f>
        <v>55500</v>
      </c>
      <c r="F47" s="128">
        <f>D9</f>
        <v>6175</v>
      </c>
      <c r="G47" s="29"/>
      <c r="H47" s="6"/>
      <c r="I47" s="11"/>
      <c r="J47" s="11"/>
      <c r="K47" s="11"/>
    </row>
    <row r="48" spans="1:12" ht="17.399999999999999" x14ac:dyDescent="0.3">
      <c r="B48" s="14" t="s">
        <v>23</v>
      </c>
      <c r="D48" s="130">
        <f>F16</f>
        <v>28500</v>
      </c>
      <c r="E48" s="14"/>
      <c r="F48" s="128"/>
      <c r="G48" s="29"/>
      <c r="H48" s="6"/>
      <c r="I48" s="11"/>
      <c r="J48" s="11"/>
      <c r="K48" s="11"/>
    </row>
    <row r="49" spans="2:11" ht="17.399999999999999" x14ac:dyDescent="0.3">
      <c r="B49" s="14" t="s">
        <v>24</v>
      </c>
      <c r="D49" s="195">
        <f>F17</f>
        <v>12000</v>
      </c>
      <c r="E49" s="130"/>
      <c r="F49" s="128"/>
      <c r="G49" s="29"/>
      <c r="H49" s="6"/>
      <c r="I49" s="11"/>
      <c r="J49" s="11"/>
      <c r="K49" s="11"/>
    </row>
    <row r="50" spans="2:11" ht="17.399999999999999" x14ac:dyDescent="0.3">
      <c r="B50" s="127"/>
      <c r="D50" s="130" t="s">
        <v>172</v>
      </c>
      <c r="E50" s="130"/>
      <c r="F50" s="128"/>
      <c r="G50" s="29"/>
      <c r="H50" s="6"/>
      <c r="I50" s="11"/>
      <c r="J50" s="11"/>
      <c r="K50" s="11"/>
    </row>
    <row r="51" spans="2:11" ht="17.399999999999999" x14ac:dyDescent="0.3">
      <c r="B51" s="127" t="s">
        <v>389</v>
      </c>
      <c r="D51" s="130"/>
      <c r="E51" s="130">
        <f>C26</f>
        <v>45000</v>
      </c>
      <c r="F51" s="128">
        <f>D10</f>
        <v>4275</v>
      </c>
      <c r="G51" s="29"/>
      <c r="H51" s="6"/>
      <c r="I51" s="11"/>
      <c r="J51" s="11"/>
      <c r="K51" s="11"/>
    </row>
    <row r="52" spans="2:11" s="29" customFormat="1" ht="17.399999999999999" x14ac:dyDescent="0.3">
      <c r="B52" s="14" t="s">
        <v>23</v>
      </c>
      <c r="D52" s="130">
        <f>G16</f>
        <v>71250</v>
      </c>
      <c r="E52" s="14"/>
      <c r="F52" s="14"/>
      <c r="G52" s="14"/>
      <c r="H52" s="6"/>
      <c r="I52" s="37"/>
      <c r="J52" s="37"/>
      <c r="K52" s="37"/>
    </row>
    <row r="53" spans="2:11" s="29" customFormat="1" ht="17.399999999999999" x14ac:dyDescent="0.3">
      <c r="B53" s="14" t="s">
        <v>24</v>
      </c>
      <c r="D53" s="195">
        <f>G17</f>
        <v>35000</v>
      </c>
      <c r="E53" s="130"/>
      <c r="F53" s="14" t="s">
        <v>172</v>
      </c>
      <c r="H53" s="6"/>
      <c r="I53" s="37"/>
      <c r="J53" s="37"/>
      <c r="K53" s="37"/>
    </row>
    <row r="54" spans="2:11" s="29" customFormat="1" ht="17.399999999999999" x14ac:dyDescent="0.3">
      <c r="B54" s="14"/>
      <c r="D54" s="130" t="s">
        <v>172</v>
      </c>
      <c r="E54" s="130"/>
      <c r="F54" s="196" t="s">
        <v>172</v>
      </c>
      <c r="H54" s="6"/>
      <c r="I54" s="37"/>
      <c r="J54" s="37"/>
      <c r="K54" s="37"/>
    </row>
    <row r="55" spans="2:11" ht="17.399999999999999" x14ac:dyDescent="0.3">
      <c r="B55" s="127" t="s">
        <v>375</v>
      </c>
      <c r="D55" s="130"/>
      <c r="E55" s="239">
        <f>B9</f>
        <v>42.5</v>
      </c>
      <c r="F55" s="14" t="s">
        <v>422</v>
      </c>
      <c r="G55" s="29"/>
      <c r="H55" s="6"/>
      <c r="I55" s="11"/>
      <c r="J55" s="11"/>
      <c r="K55" s="11"/>
    </row>
    <row r="56" spans="2:11" ht="17.399999999999999" x14ac:dyDescent="0.3">
      <c r="B56" s="14"/>
      <c r="C56" s="130"/>
      <c r="D56" s="130"/>
      <c r="E56" s="14"/>
      <c r="F56" s="197"/>
      <c r="G56" s="14"/>
      <c r="H56" s="6"/>
      <c r="I56" s="11"/>
      <c r="J56" s="11"/>
    </row>
    <row r="57" spans="2:11" ht="17.399999999999999" x14ac:dyDescent="0.3">
      <c r="B57" s="139" t="s">
        <v>377</v>
      </c>
      <c r="C57" s="14"/>
      <c r="D57" s="14"/>
      <c r="E57" s="14"/>
      <c r="F57" s="14"/>
      <c r="G57" s="14"/>
      <c r="H57" s="6"/>
      <c r="I57" s="11"/>
      <c r="J57" s="11"/>
    </row>
    <row r="58" spans="2:11" ht="17.399999999999999" x14ac:dyDescent="0.3">
      <c r="B58" s="127" t="s">
        <v>378</v>
      </c>
      <c r="C58" s="29"/>
      <c r="D58" s="29"/>
      <c r="E58" s="29"/>
      <c r="F58" s="29"/>
      <c r="G58" s="29"/>
      <c r="H58" s="2"/>
    </row>
    <row r="59" spans="2:11" ht="17.399999999999999" x14ac:dyDescent="0.3">
      <c r="B59" s="127" t="s">
        <v>172</v>
      </c>
      <c r="C59" s="14"/>
      <c r="D59" s="14"/>
      <c r="E59" s="14"/>
      <c r="F59" s="14"/>
      <c r="G59" s="14"/>
      <c r="H59" s="2"/>
    </row>
    <row r="60" spans="2:11" ht="17.399999999999999" x14ac:dyDescent="0.3">
      <c r="B60" s="14"/>
      <c r="C60" s="14" t="s">
        <v>172</v>
      </c>
      <c r="D60" s="14"/>
      <c r="E60" s="14"/>
      <c r="F60" s="14"/>
      <c r="G60" s="14"/>
      <c r="H60" s="2"/>
    </row>
    <row r="61" spans="2:11" ht="17.399999999999999" x14ac:dyDescent="0.3">
      <c r="E61" s="354" t="s">
        <v>388</v>
      </c>
      <c r="F61" s="354" t="s">
        <v>389</v>
      </c>
      <c r="G61" s="354" t="s">
        <v>214</v>
      </c>
      <c r="H61" s="2"/>
    </row>
    <row r="62" spans="2:11" ht="17.399999999999999" x14ac:dyDescent="0.3">
      <c r="B62" s="355" t="s">
        <v>379</v>
      </c>
      <c r="C62" s="304"/>
      <c r="E62" s="348">
        <f>D48+D49</f>
        <v>40500</v>
      </c>
      <c r="F62" s="348">
        <f>D52+D53</f>
        <v>106250</v>
      </c>
      <c r="G62" s="348">
        <f>SUM(E62:F62)</f>
        <v>146750</v>
      </c>
      <c r="H62" s="2"/>
    </row>
    <row r="63" spans="2:11" ht="17.399999999999999" x14ac:dyDescent="0.3">
      <c r="C63" s="305"/>
      <c r="E63" s="349"/>
      <c r="F63" s="349"/>
      <c r="G63" s="349" t="s">
        <v>172</v>
      </c>
      <c r="H63" s="2"/>
    </row>
    <row r="64" spans="2:11" ht="17.399999999999999" x14ac:dyDescent="0.3">
      <c r="B64" s="127" t="s">
        <v>194</v>
      </c>
      <c r="C64" s="304"/>
      <c r="E64" s="349">
        <f>E47</f>
        <v>55500</v>
      </c>
      <c r="F64" s="349">
        <f>E51</f>
        <v>45000</v>
      </c>
      <c r="G64" s="349">
        <f>SUM(E64:F64)</f>
        <v>100500</v>
      </c>
      <c r="H64" s="2"/>
    </row>
    <row r="65" spans="2:8" ht="17.399999999999999" x14ac:dyDescent="0.3">
      <c r="B65" s="127" t="s">
        <v>70</v>
      </c>
      <c r="C65" s="305"/>
      <c r="E65" s="349"/>
      <c r="F65" s="349"/>
      <c r="G65" s="349" t="s">
        <v>172</v>
      </c>
      <c r="H65" s="2"/>
    </row>
    <row r="66" spans="2:8" ht="17.399999999999999" x14ac:dyDescent="0.3">
      <c r="B66" s="127" t="s">
        <v>423</v>
      </c>
      <c r="E66" s="298">
        <f>F47</f>
        <v>6175</v>
      </c>
      <c r="F66" s="333">
        <f>F51</f>
        <v>4275</v>
      </c>
      <c r="G66" s="325"/>
      <c r="H66" s="2"/>
    </row>
    <row r="67" spans="2:8" ht="17.399999999999999" x14ac:dyDescent="0.3">
      <c r="B67" s="127" t="s">
        <v>657</v>
      </c>
      <c r="E67" s="306">
        <f>E55</f>
        <v>42.5</v>
      </c>
      <c r="F67" s="350">
        <f>E55</f>
        <v>42.5</v>
      </c>
      <c r="G67" s="349" t="s">
        <v>172</v>
      </c>
      <c r="H67" s="2"/>
    </row>
    <row r="68" spans="2:8" ht="21.6" thickBot="1" x14ac:dyDescent="0.65">
      <c r="B68" s="127" t="s">
        <v>381</v>
      </c>
      <c r="C68" s="304"/>
      <c r="E68" s="351">
        <f>E66*E67</f>
        <v>262437.5</v>
      </c>
      <c r="F68" s="351">
        <f>F66*F67</f>
        <v>181687.5</v>
      </c>
      <c r="G68" s="352">
        <f>E68+F68</f>
        <v>444125</v>
      </c>
      <c r="H68" s="2"/>
    </row>
    <row r="69" spans="2:8" ht="18" thickBot="1" x14ac:dyDescent="0.35">
      <c r="B69" s="127" t="s">
        <v>205</v>
      </c>
      <c r="C69" s="305"/>
      <c r="E69" s="583">
        <f>E68+E64+E62</f>
        <v>358437.5</v>
      </c>
      <c r="F69" s="583">
        <f>F62+F64+F68</f>
        <v>332937.5</v>
      </c>
      <c r="G69" s="353">
        <f>E69+F69</f>
        <v>691375</v>
      </c>
      <c r="H69" s="2"/>
    </row>
    <row r="70" spans="2:8" ht="17.399999999999999" x14ac:dyDescent="0.3">
      <c r="B70" s="29"/>
      <c r="C70" s="198"/>
      <c r="D70" s="45"/>
      <c r="E70" s="45"/>
      <c r="F70" s="45"/>
      <c r="G70" s="14"/>
      <c r="H70" s="2"/>
    </row>
    <row r="71" spans="2:8" ht="17.399999999999999" x14ac:dyDescent="0.3">
      <c r="B71" s="127" t="s">
        <v>382</v>
      </c>
      <c r="C71" s="29"/>
      <c r="D71" s="29"/>
      <c r="E71" s="29"/>
      <c r="F71" s="29"/>
      <c r="G71" s="29"/>
      <c r="H71" s="2"/>
    </row>
    <row r="72" spans="2:8" ht="17.399999999999999" x14ac:dyDescent="0.3">
      <c r="B72" s="144" t="s">
        <v>383</v>
      </c>
      <c r="D72" s="14"/>
      <c r="E72" s="14"/>
      <c r="F72" s="14"/>
      <c r="G72" s="14"/>
      <c r="H72" s="2"/>
    </row>
    <row r="73" spans="2:8" ht="17.399999999999999" x14ac:dyDescent="0.3">
      <c r="B73" s="14" t="s">
        <v>25</v>
      </c>
      <c r="D73" s="130">
        <v>211000</v>
      </c>
      <c r="E73" s="14"/>
      <c r="F73" s="14"/>
      <c r="G73" s="14"/>
      <c r="H73" s="2"/>
    </row>
    <row r="74" spans="2:8" ht="17.399999999999999" x14ac:dyDescent="0.3">
      <c r="B74" s="14" t="s">
        <v>9</v>
      </c>
      <c r="D74" s="128">
        <v>133000</v>
      </c>
      <c r="E74" s="14"/>
      <c r="F74" s="14"/>
      <c r="G74" s="14"/>
      <c r="H74" s="2"/>
    </row>
    <row r="75" spans="2:8" ht="17.399999999999999" x14ac:dyDescent="0.3">
      <c r="B75" s="14" t="s">
        <v>32</v>
      </c>
      <c r="D75" s="199">
        <v>14250</v>
      </c>
      <c r="E75" s="14"/>
      <c r="F75" s="14"/>
      <c r="G75" s="14"/>
      <c r="H75" s="2"/>
    </row>
    <row r="76" spans="2:8" ht="17.399999999999999" x14ac:dyDescent="0.3">
      <c r="B76" s="14" t="s">
        <v>1</v>
      </c>
      <c r="D76" s="128">
        <v>45000</v>
      </c>
      <c r="E76" s="14"/>
      <c r="F76" s="14"/>
      <c r="G76" s="14"/>
      <c r="H76" s="2"/>
    </row>
    <row r="77" spans="2:8" ht="21" x14ac:dyDescent="0.6">
      <c r="B77" s="14" t="s">
        <v>33</v>
      </c>
      <c r="D77" s="200">
        <v>18000</v>
      </c>
      <c r="E77" s="14"/>
      <c r="F77" s="14"/>
      <c r="G77" s="14"/>
      <c r="H77" s="2"/>
    </row>
    <row r="78" spans="2:8" ht="17.399999999999999" x14ac:dyDescent="0.3">
      <c r="B78" s="127" t="s">
        <v>384</v>
      </c>
      <c r="D78" s="307">
        <f>SUM(D73:D77)</f>
        <v>421250</v>
      </c>
      <c r="E78" s="14"/>
      <c r="F78" s="14"/>
      <c r="G78" s="14"/>
      <c r="H78" s="2"/>
    </row>
    <row r="79" spans="2:8" ht="17.399999999999999" x14ac:dyDescent="0.3">
      <c r="B79" s="127" t="s">
        <v>393</v>
      </c>
      <c r="D79" s="308">
        <f>E68+F68</f>
        <v>444125</v>
      </c>
      <c r="E79" s="14" t="s">
        <v>658</v>
      </c>
      <c r="F79" s="14"/>
      <c r="G79" s="14"/>
      <c r="H79" s="2"/>
    </row>
    <row r="80" spans="2:8" ht="17.399999999999999" x14ac:dyDescent="0.3">
      <c r="B80" s="127"/>
      <c r="D80" s="130">
        <f>D78-D79</f>
        <v>-22875</v>
      </c>
      <c r="E80" s="127" t="str">
        <f>IF(D78&gt;D79,"UNDERAPPLIED","OVERAPPLIED")</f>
        <v>OVERAPPLIED</v>
      </c>
      <c r="F80" s="14"/>
      <c r="G80" s="14" t="s">
        <v>172</v>
      </c>
      <c r="H80" s="2"/>
    </row>
    <row r="81" spans="2:8" ht="18" thickBot="1" x14ac:dyDescent="0.35">
      <c r="B81" s="29"/>
      <c r="D81" s="130"/>
      <c r="E81" s="127"/>
      <c r="F81" s="14"/>
      <c r="G81" s="14"/>
      <c r="H81" s="2"/>
    </row>
    <row r="82" spans="2:8" ht="18" thickBot="1" x14ac:dyDescent="0.35">
      <c r="B82" s="584" t="s">
        <v>385</v>
      </c>
      <c r="C82" s="585"/>
      <c r="D82" s="586">
        <f>D80</f>
        <v>-22875</v>
      </c>
      <c r="E82" s="544" t="str">
        <f>IF(E80="underapplied","Incease Cost of Goods Sold by this Amount","Decrease Cost of Goods Sold by this Amount")</f>
        <v>Decrease Cost of Goods Sold by this Amount</v>
      </c>
      <c r="F82" s="541"/>
      <c r="G82" s="541"/>
      <c r="H82" s="587"/>
    </row>
    <row r="83" spans="2:8" ht="15" x14ac:dyDescent="0.25">
      <c r="B83" s="2"/>
      <c r="D83" s="2"/>
      <c r="E83" s="2"/>
      <c r="F83" s="2"/>
      <c r="G83" s="2"/>
      <c r="H83" s="2"/>
    </row>
  </sheetData>
  <mergeCells count="14">
    <mergeCell ref="B9:C9"/>
    <mergeCell ref="B10:C10"/>
    <mergeCell ref="A40:B40"/>
    <mergeCell ref="A1:I1"/>
    <mergeCell ref="A13:C14"/>
    <mergeCell ref="D13:I14"/>
    <mergeCell ref="A22:C23"/>
    <mergeCell ref="D22:I23"/>
    <mergeCell ref="A5:I6"/>
    <mergeCell ref="B7:C8"/>
    <mergeCell ref="B31:G32"/>
    <mergeCell ref="B36:F36"/>
    <mergeCell ref="B37:F37"/>
    <mergeCell ref="A34:B34"/>
  </mergeCells>
  <phoneticPr fontId="0" type="noConversion"/>
  <pageMargins left="0.75" right="0.75" top="1" bottom="1" header="0.5" footer="0.5"/>
  <pageSetup scale="80" orientation="portrait" r:id="rId1"/>
  <headerFooter alignWithMargins="0">
    <oddFooter>&amp;CCopyright © 2022 by McGraw Hill. All rights reserved. No reproduction or distribution without the prior written consent of McGraw Hill.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188"/>
  <sheetViews>
    <sheetView showGridLines="0" topLeftCell="A35" zoomScaleNormal="100" workbookViewId="0">
      <selection activeCell="B37" sqref="B37"/>
    </sheetView>
  </sheetViews>
  <sheetFormatPr defaultRowHeight="13.2" x14ac:dyDescent="0.25"/>
  <cols>
    <col min="1" max="1" width="5.77734375" customWidth="1"/>
    <col min="2" max="2" width="11.44140625" customWidth="1"/>
    <col min="3" max="4" width="16.21875" customWidth="1"/>
    <col min="5" max="5" width="17.77734375" customWidth="1"/>
    <col min="6" max="6" width="14.77734375" customWidth="1"/>
    <col min="7" max="7" width="23.21875" customWidth="1"/>
    <col min="8" max="8" width="11" bestFit="1" customWidth="1"/>
    <col min="9" max="9" width="16" customWidth="1"/>
    <col min="10" max="10" width="11.77734375" customWidth="1"/>
  </cols>
  <sheetData>
    <row r="1" spans="1:9" ht="21.6" thickBot="1" x14ac:dyDescent="0.45">
      <c r="A1" s="765" t="s">
        <v>454</v>
      </c>
      <c r="B1" s="766"/>
      <c r="C1" s="766"/>
      <c r="D1" s="766"/>
      <c r="E1" s="766"/>
      <c r="F1" s="766"/>
      <c r="G1" s="766"/>
      <c r="H1" s="766"/>
      <c r="I1" s="776"/>
    </row>
    <row r="30" spans="1:3" ht="13.8" thickBot="1" x14ac:dyDescent="0.3"/>
    <row r="31" spans="1:3" ht="18" thickBot="1" x14ac:dyDescent="0.35">
      <c r="A31" s="777" t="s">
        <v>630</v>
      </c>
      <c r="B31" s="778"/>
      <c r="C31" s="779"/>
    </row>
    <row r="32" spans="1:3" s="29" customFormat="1" ht="17.399999999999999" x14ac:dyDescent="0.3"/>
    <row r="33" spans="1:9" s="29" customFormat="1" ht="17.399999999999999" x14ac:dyDescent="0.3">
      <c r="B33" s="29" t="s">
        <v>700</v>
      </c>
    </row>
    <row r="34" spans="1:9" s="29" customFormat="1" ht="17.399999999999999" x14ac:dyDescent="0.3">
      <c r="B34" s="29" t="s">
        <v>706</v>
      </c>
    </row>
    <row r="35" spans="1:9" s="29" customFormat="1" ht="38.25" customHeight="1" x14ac:dyDescent="0.3">
      <c r="B35" s="787" t="s">
        <v>824</v>
      </c>
      <c r="C35" s="787"/>
      <c r="D35" s="787"/>
      <c r="E35" s="787"/>
      <c r="F35" s="787"/>
      <c r="G35" s="787"/>
    </row>
    <row r="36" spans="1:9" s="29" customFormat="1" ht="17.399999999999999" x14ac:dyDescent="0.3">
      <c r="B36" s="29" t="s">
        <v>702</v>
      </c>
    </row>
    <row r="37" spans="1:9" s="29" customFormat="1" ht="34.950000000000003" customHeight="1" x14ac:dyDescent="0.3">
      <c r="B37" s="787" t="s">
        <v>890</v>
      </c>
      <c r="C37" s="787"/>
      <c r="D37" s="787"/>
      <c r="E37" s="787"/>
      <c r="F37" s="787"/>
      <c r="G37" s="787"/>
    </row>
    <row r="38" spans="1:9" s="29" customFormat="1" ht="74.55" customHeight="1" x14ac:dyDescent="0.3">
      <c r="B38" s="787" t="s">
        <v>897</v>
      </c>
      <c r="C38" s="787"/>
      <c r="D38" s="787"/>
      <c r="E38" s="787"/>
      <c r="F38" s="787"/>
      <c r="G38" s="787"/>
    </row>
    <row r="39" spans="1:9" s="29" customFormat="1" ht="18" thickBot="1" x14ac:dyDescent="0.35"/>
    <row r="40" spans="1:9" ht="18" thickBot="1" x14ac:dyDescent="0.35">
      <c r="A40" s="784" t="s">
        <v>271</v>
      </c>
      <c r="B40" s="785"/>
      <c r="C40" s="786"/>
      <c r="D40" s="11"/>
      <c r="E40" s="11"/>
      <c r="F40" s="11"/>
      <c r="G40" s="11"/>
      <c r="H40" s="11"/>
      <c r="I40" s="11"/>
    </row>
    <row r="42" spans="1:9" ht="17.399999999999999" x14ac:dyDescent="0.3">
      <c r="A42" s="528">
        <v>1</v>
      </c>
      <c r="B42" s="528" t="s">
        <v>424</v>
      </c>
    </row>
    <row r="43" spans="1:9" ht="17.399999999999999" x14ac:dyDescent="0.3">
      <c r="B43" s="528" t="s">
        <v>833</v>
      </c>
    </row>
    <row r="44" spans="1:9" ht="17.399999999999999" x14ac:dyDescent="0.3">
      <c r="A44" s="14"/>
      <c r="B44" s="169"/>
      <c r="C44" s="3"/>
      <c r="D44" s="159"/>
      <c r="E44" s="159"/>
      <c r="F44" s="159"/>
      <c r="G44" s="159"/>
      <c r="H44" s="159"/>
      <c r="I44" s="161"/>
    </row>
    <row r="45" spans="1:9" ht="17.399999999999999" x14ac:dyDescent="0.3">
      <c r="A45" s="528">
        <v>2</v>
      </c>
      <c r="B45" s="528" t="s">
        <v>834</v>
      </c>
      <c r="E45" s="699">
        <v>130000</v>
      </c>
      <c r="G45" s="159"/>
      <c r="H45" s="159"/>
      <c r="I45" s="159"/>
    </row>
    <row r="46" spans="1:9" ht="17.399999999999999" x14ac:dyDescent="0.3">
      <c r="C46" s="528" t="s">
        <v>432</v>
      </c>
      <c r="F46" s="699">
        <v>130000</v>
      </c>
      <c r="G46" s="159"/>
      <c r="H46" s="159"/>
      <c r="I46" s="159"/>
    </row>
    <row r="47" spans="1:9" ht="17.399999999999999" x14ac:dyDescent="0.3">
      <c r="C47" s="528" t="s">
        <v>835</v>
      </c>
      <c r="G47" s="159"/>
      <c r="H47" s="159"/>
      <c r="I47" s="159"/>
    </row>
    <row r="48" spans="1:9" ht="17.399999999999999" x14ac:dyDescent="0.3">
      <c r="A48" s="14"/>
      <c r="B48" s="809"/>
      <c r="C48" s="809"/>
      <c r="D48" s="159"/>
      <c r="E48" s="159"/>
      <c r="F48" s="159"/>
      <c r="G48" s="159"/>
      <c r="H48" s="159"/>
      <c r="I48" s="159"/>
    </row>
    <row r="49" spans="1:9" ht="17.399999999999999" x14ac:dyDescent="0.3">
      <c r="B49" s="528" t="s">
        <v>836</v>
      </c>
      <c r="E49" s="699">
        <v>1800</v>
      </c>
      <c r="G49" s="159"/>
      <c r="H49" s="159"/>
      <c r="I49" s="159"/>
    </row>
    <row r="50" spans="1:9" ht="17.399999999999999" x14ac:dyDescent="0.3">
      <c r="C50" s="528" t="s">
        <v>432</v>
      </c>
      <c r="F50" s="699">
        <v>1800</v>
      </c>
      <c r="G50" s="55"/>
      <c r="H50" s="170"/>
      <c r="I50" s="170"/>
    </row>
    <row r="51" spans="1:9" ht="17.399999999999999" x14ac:dyDescent="0.3">
      <c r="C51" s="528" t="s">
        <v>837</v>
      </c>
    </row>
    <row r="52" spans="1:9" ht="17.399999999999999" x14ac:dyDescent="0.3">
      <c r="A52" s="90"/>
      <c r="B52" s="2"/>
      <c r="C52" s="88"/>
      <c r="D52" s="168"/>
    </row>
    <row r="53" spans="1:9" ht="17.399999999999999" x14ac:dyDescent="0.3">
      <c r="B53" s="528" t="s">
        <v>811</v>
      </c>
      <c r="E53" s="699">
        <v>91000</v>
      </c>
      <c r="G53" s="80"/>
      <c r="H53" s="80"/>
      <c r="I53" s="80"/>
    </row>
    <row r="54" spans="1:9" ht="17.399999999999999" x14ac:dyDescent="0.3">
      <c r="B54" s="528" t="s">
        <v>838</v>
      </c>
      <c r="E54" s="699">
        <v>1116</v>
      </c>
      <c r="G54" s="161"/>
      <c r="H54" s="161"/>
      <c r="I54" s="161"/>
    </row>
    <row r="55" spans="1:9" ht="17.399999999999999" x14ac:dyDescent="0.3">
      <c r="B55" s="528" t="s">
        <v>204</v>
      </c>
      <c r="C55" s="528" t="s">
        <v>839</v>
      </c>
      <c r="F55" s="699">
        <v>91000</v>
      </c>
      <c r="G55" s="159"/>
      <c r="H55" s="159"/>
      <c r="I55" s="159"/>
    </row>
    <row r="56" spans="1:9" ht="17.399999999999999" x14ac:dyDescent="0.3">
      <c r="B56" s="528" t="s">
        <v>204</v>
      </c>
      <c r="C56" s="528" t="s">
        <v>839</v>
      </c>
      <c r="F56" s="699">
        <v>1116</v>
      </c>
      <c r="G56" s="159"/>
      <c r="H56" s="159"/>
      <c r="I56" s="159"/>
    </row>
    <row r="57" spans="1:9" ht="21" x14ac:dyDescent="0.6">
      <c r="C57" s="528" t="s">
        <v>840</v>
      </c>
      <c r="G57" s="159"/>
      <c r="H57" s="159"/>
      <c r="I57" s="162"/>
    </row>
    <row r="58" spans="1:9" ht="17.399999999999999" x14ac:dyDescent="0.3">
      <c r="C58" s="528" t="s">
        <v>841</v>
      </c>
      <c r="G58" s="164"/>
      <c r="H58" s="165"/>
      <c r="I58" s="171"/>
    </row>
    <row r="59" spans="1:9" ht="17.399999999999999" x14ac:dyDescent="0.3">
      <c r="A59" s="29"/>
      <c r="D59" s="123"/>
      <c r="E59" s="29"/>
      <c r="F59" s="29"/>
      <c r="G59" s="29"/>
      <c r="H59" s="29"/>
    </row>
    <row r="60" spans="1:9" ht="17.399999999999999" x14ac:dyDescent="0.3">
      <c r="B60" s="528" t="s">
        <v>842</v>
      </c>
      <c r="E60" s="699">
        <v>141900</v>
      </c>
      <c r="H60" s="29"/>
      <c r="I60" s="29"/>
    </row>
    <row r="61" spans="1:9" ht="17.399999999999999" x14ac:dyDescent="0.3">
      <c r="B61" s="528" t="s">
        <v>838</v>
      </c>
      <c r="E61" s="699">
        <v>46000</v>
      </c>
      <c r="H61" s="29"/>
      <c r="I61" s="29"/>
    </row>
    <row r="62" spans="1:9" ht="17.399999999999999" x14ac:dyDescent="0.3">
      <c r="C62" s="528" t="s">
        <v>843</v>
      </c>
      <c r="F62" s="699">
        <v>187900</v>
      </c>
      <c r="H62" s="29"/>
      <c r="I62" s="29"/>
    </row>
    <row r="63" spans="1:9" ht="17.399999999999999" x14ac:dyDescent="0.3">
      <c r="B63" s="528" t="s">
        <v>844</v>
      </c>
      <c r="H63" s="91"/>
      <c r="I63" s="91"/>
    </row>
    <row r="64" spans="1:9" ht="17.399999999999999" x14ac:dyDescent="0.3">
      <c r="B64" s="528" t="s">
        <v>845</v>
      </c>
      <c r="H64" s="29"/>
      <c r="I64" s="29"/>
    </row>
    <row r="65" spans="1:9" ht="17.399999999999999" x14ac:dyDescent="0.3">
      <c r="B65" s="29"/>
      <c r="C65" s="29"/>
      <c r="D65" s="29"/>
      <c r="E65" s="29"/>
      <c r="F65" s="29"/>
      <c r="G65" s="29"/>
      <c r="H65" s="29"/>
      <c r="I65" s="29"/>
    </row>
    <row r="66" spans="1:9" ht="17.399999999999999" x14ac:dyDescent="0.3">
      <c r="B66" s="528" t="s">
        <v>846</v>
      </c>
      <c r="E66" s="699">
        <v>15230</v>
      </c>
      <c r="H66" s="29"/>
      <c r="I66" s="29"/>
    </row>
    <row r="67" spans="1:9" ht="17.399999999999999" x14ac:dyDescent="0.3">
      <c r="C67" s="528" t="s">
        <v>847</v>
      </c>
      <c r="F67" s="699">
        <v>15230</v>
      </c>
      <c r="H67" s="31"/>
      <c r="I67" s="31"/>
    </row>
    <row r="68" spans="1:9" ht="17.399999999999999" x14ac:dyDescent="0.3">
      <c r="A68" s="29"/>
      <c r="B68" s="29"/>
      <c r="C68" s="29"/>
      <c r="D68" s="29"/>
      <c r="E68" s="29"/>
      <c r="F68" s="29"/>
      <c r="G68" s="29"/>
      <c r="H68" s="29"/>
      <c r="I68" s="29"/>
    </row>
    <row r="69" spans="1:9" ht="17.399999999999999" x14ac:dyDescent="0.3">
      <c r="B69" s="528" t="s">
        <v>476</v>
      </c>
      <c r="E69" s="699">
        <v>3500</v>
      </c>
      <c r="G69" s="29"/>
      <c r="H69" s="29"/>
      <c r="I69" s="29"/>
    </row>
    <row r="70" spans="1:9" ht="17.399999999999999" x14ac:dyDescent="0.3">
      <c r="C70" s="528" t="s">
        <v>426</v>
      </c>
      <c r="F70" s="699">
        <v>3500</v>
      </c>
      <c r="G70" s="29"/>
      <c r="H70" s="29"/>
      <c r="I70" s="29"/>
    </row>
    <row r="71" spans="1:9" ht="17.399999999999999" x14ac:dyDescent="0.3">
      <c r="A71" s="528"/>
      <c r="G71" s="80"/>
      <c r="H71" s="80"/>
      <c r="I71" s="80"/>
    </row>
    <row r="72" spans="1:9" ht="17.399999999999999" x14ac:dyDescent="0.3">
      <c r="B72" s="528" t="s">
        <v>848</v>
      </c>
      <c r="E72" s="699">
        <v>8500</v>
      </c>
      <c r="G72" s="161"/>
      <c r="H72" s="161"/>
      <c r="I72" s="161"/>
    </row>
    <row r="73" spans="1:9" ht="17.399999999999999" x14ac:dyDescent="0.3">
      <c r="C73" s="528" t="s">
        <v>849</v>
      </c>
      <c r="F73" s="699">
        <v>8500</v>
      </c>
      <c r="G73" s="159"/>
      <c r="H73" s="159"/>
      <c r="I73" s="159"/>
    </row>
    <row r="74" spans="1:9" ht="17.399999999999999" x14ac:dyDescent="0.3">
      <c r="C74" s="528" t="s">
        <v>784</v>
      </c>
      <c r="G74" s="159"/>
      <c r="H74" s="159"/>
      <c r="I74" s="159"/>
    </row>
    <row r="75" spans="1:9" ht="21" x14ac:dyDescent="0.6">
      <c r="A75" s="528"/>
      <c r="G75" s="159"/>
      <c r="H75" s="159"/>
      <c r="I75" s="162"/>
    </row>
    <row r="76" spans="1:9" ht="17.399999999999999" x14ac:dyDescent="0.3">
      <c r="B76" s="528" t="s">
        <v>850</v>
      </c>
      <c r="E76" s="699">
        <v>2400</v>
      </c>
      <c r="G76" s="173"/>
      <c r="H76" s="174"/>
      <c r="I76" s="172"/>
    </row>
    <row r="77" spans="1:9" ht="17.399999999999999" x14ac:dyDescent="0.3">
      <c r="C77" s="528" t="s">
        <v>849</v>
      </c>
      <c r="F77" s="699">
        <v>2400</v>
      </c>
    </row>
    <row r="80" spans="1:9" ht="17.399999999999999" x14ac:dyDescent="0.3">
      <c r="B80" s="528" t="s">
        <v>851</v>
      </c>
      <c r="E80" s="699">
        <v>5500</v>
      </c>
    </row>
    <row r="81" spans="1:10" ht="17.399999999999999" x14ac:dyDescent="0.3">
      <c r="C81" s="528" t="s">
        <v>847</v>
      </c>
      <c r="F81" s="699">
        <v>5500</v>
      </c>
      <c r="J81" s="528" t="s">
        <v>852</v>
      </c>
    </row>
    <row r="82" spans="1:10" ht="17.399999999999999" x14ac:dyDescent="0.3">
      <c r="A82" s="528"/>
    </row>
    <row r="83" spans="1:10" ht="17.399999999999999" x14ac:dyDescent="0.3">
      <c r="B83" s="528" t="s">
        <v>853</v>
      </c>
      <c r="E83" s="699">
        <v>13500</v>
      </c>
    </row>
    <row r="84" spans="1:10" ht="17.399999999999999" x14ac:dyDescent="0.3">
      <c r="C84" s="528" t="s">
        <v>847</v>
      </c>
      <c r="F84" s="699">
        <v>13500</v>
      </c>
      <c r="J84" s="528" t="s">
        <v>798</v>
      </c>
    </row>
    <row r="85" spans="1:10" ht="17.399999999999999" x14ac:dyDescent="0.3">
      <c r="A85" s="528" t="s">
        <v>854</v>
      </c>
    </row>
    <row r="86" spans="1:10" ht="17.399999999999999" x14ac:dyDescent="0.3">
      <c r="B86" s="528" t="s">
        <v>855</v>
      </c>
      <c r="E86" s="699">
        <v>13250</v>
      </c>
    </row>
    <row r="87" spans="1:10" ht="17.399999999999999" x14ac:dyDescent="0.3">
      <c r="C87" s="528" t="s">
        <v>847</v>
      </c>
      <c r="F87" s="699">
        <v>13250</v>
      </c>
    </row>
    <row r="90" spans="1:10" ht="17.399999999999999" x14ac:dyDescent="0.3">
      <c r="B90" s="528" t="s">
        <v>877</v>
      </c>
    </row>
    <row r="91" spans="1:10" ht="17.399999999999999" x14ac:dyDescent="0.3">
      <c r="C91" s="528" t="s">
        <v>856</v>
      </c>
      <c r="F91" s="699">
        <v>93525</v>
      </c>
    </row>
    <row r="92" spans="1:10" ht="17.399999999999999" x14ac:dyDescent="0.3">
      <c r="C92" s="528" t="s">
        <v>878</v>
      </c>
      <c r="F92" s="699"/>
    </row>
    <row r="93" spans="1:10" ht="17.399999999999999" x14ac:dyDescent="0.3">
      <c r="A93" s="528"/>
    </row>
    <row r="94" spans="1:10" ht="17.399999999999999" x14ac:dyDescent="0.3">
      <c r="B94" s="528" t="s">
        <v>857</v>
      </c>
      <c r="E94" s="699">
        <v>146000</v>
      </c>
    </row>
    <row r="95" spans="1:10" ht="17.399999999999999" x14ac:dyDescent="0.3">
      <c r="C95" s="528" t="s">
        <v>427</v>
      </c>
      <c r="F95" s="699">
        <v>146000</v>
      </c>
    </row>
    <row r="96" spans="1:10" ht="17.399999999999999" x14ac:dyDescent="0.3">
      <c r="A96" s="528"/>
    </row>
    <row r="97" spans="1:6" ht="17.399999999999999" x14ac:dyDescent="0.3">
      <c r="B97" s="528" t="s">
        <v>876</v>
      </c>
    </row>
    <row r="98" spans="1:6" ht="17.399999999999999" x14ac:dyDescent="0.3">
      <c r="C98" s="528" t="s">
        <v>858</v>
      </c>
      <c r="F98" s="699">
        <v>135000</v>
      </c>
    </row>
    <row r="99" spans="1:6" ht="17.399999999999999" x14ac:dyDescent="0.3">
      <c r="A99" s="528"/>
    </row>
    <row r="100" spans="1:6" ht="17.399999999999999" x14ac:dyDescent="0.3">
      <c r="B100" s="528" t="s">
        <v>859</v>
      </c>
      <c r="E100" s="699">
        <v>112000</v>
      </c>
    </row>
    <row r="101" spans="1:6" ht="17.399999999999999" x14ac:dyDescent="0.3">
      <c r="C101" s="528" t="s">
        <v>860</v>
      </c>
      <c r="F101" s="699">
        <v>112000</v>
      </c>
    </row>
    <row r="104" spans="1:6" ht="17.399999999999999" x14ac:dyDescent="0.3">
      <c r="B104" s="528" t="s">
        <v>861</v>
      </c>
    </row>
    <row r="105" spans="1:6" ht="17.399999999999999" x14ac:dyDescent="0.3">
      <c r="B105" s="528" t="s">
        <v>862</v>
      </c>
    </row>
    <row r="106" spans="1:6" ht="13.8" thickBot="1" x14ac:dyDescent="0.3"/>
    <row r="107" spans="1:6" ht="18" thickBot="1" x14ac:dyDescent="0.35">
      <c r="B107" s="650" t="s">
        <v>870</v>
      </c>
      <c r="C107" s="651"/>
      <c r="D107" s="651"/>
      <c r="E107" s="651"/>
      <c r="F107" s="718">
        <f>F91-(E54+E61+E66+E69+E72+E83)</f>
        <v>5679</v>
      </c>
    </row>
    <row r="110" spans="1:6" ht="15.6" hidden="1" x14ac:dyDescent="0.3">
      <c r="A110" s="10" t="s">
        <v>180</v>
      </c>
      <c r="B110" s="2"/>
      <c r="C110" s="2"/>
      <c r="D110" s="2"/>
      <c r="E110" s="2"/>
      <c r="F110" s="2"/>
    </row>
    <row r="111" spans="1:6" ht="15" hidden="1" x14ac:dyDescent="0.25">
      <c r="A111" s="2" t="s">
        <v>394</v>
      </c>
      <c r="B111" s="2"/>
      <c r="C111" s="2"/>
      <c r="D111" s="2"/>
      <c r="E111" s="482">
        <v>8500</v>
      </c>
      <c r="F111" s="483"/>
    </row>
    <row r="112" spans="1:6" ht="15" hidden="1" x14ac:dyDescent="0.25">
      <c r="A112" s="2" t="s">
        <v>492</v>
      </c>
      <c r="B112" s="2"/>
      <c r="C112" s="2"/>
      <c r="D112" s="2"/>
      <c r="E112" s="484">
        <v>0</v>
      </c>
      <c r="F112" s="483"/>
    </row>
    <row r="113" spans="1:8" ht="15" hidden="1" x14ac:dyDescent="0.25">
      <c r="A113" s="2" t="s">
        <v>528</v>
      </c>
      <c r="B113" s="2"/>
      <c r="C113" s="2"/>
      <c r="D113" s="2"/>
      <c r="E113" s="484">
        <v>39000</v>
      </c>
      <c r="F113" s="723" t="s">
        <v>875</v>
      </c>
    </row>
    <row r="114" spans="1:8" ht="15" hidden="1" x14ac:dyDescent="0.25">
      <c r="A114" s="2" t="s">
        <v>527</v>
      </c>
      <c r="B114" s="2"/>
      <c r="C114" s="2"/>
      <c r="D114" s="2"/>
      <c r="E114" s="484">
        <v>130000</v>
      </c>
      <c r="F114" s="723" t="s">
        <v>874</v>
      </c>
      <c r="H114" s="485"/>
    </row>
    <row r="115" spans="1:8" ht="15" hidden="1" x14ac:dyDescent="0.25">
      <c r="A115" s="2" t="s">
        <v>395</v>
      </c>
      <c r="B115" s="2"/>
      <c r="C115" s="2"/>
      <c r="D115" s="2"/>
      <c r="E115" s="484">
        <v>1116</v>
      </c>
      <c r="F115" s="485" t="s">
        <v>172</v>
      </c>
    </row>
    <row r="116" spans="1:8" ht="15" hidden="1" x14ac:dyDescent="0.25">
      <c r="A116" s="2" t="s">
        <v>493</v>
      </c>
      <c r="B116" s="2"/>
      <c r="C116" s="2"/>
      <c r="D116" s="2"/>
      <c r="E116" s="484">
        <v>141900</v>
      </c>
      <c r="F116" s="483"/>
    </row>
    <row r="117" spans="1:8" ht="15" hidden="1" x14ac:dyDescent="0.25">
      <c r="A117" s="2" t="s">
        <v>494</v>
      </c>
      <c r="B117" s="2"/>
      <c r="C117" s="2"/>
      <c r="D117" s="2"/>
      <c r="E117" s="484">
        <v>46000</v>
      </c>
      <c r="F117" s="483"/>
    </row>
    <row r="118" spans="1:8" ht="15" hidden="1" x14ac:dyDescent="0.25">
      <c r="A118" s="2" t="s">
        <v>396</v>
      </c>
      <c r="B118" s="2"/>
      <c r="C118" s="2"/>
      <c r="D118" s="2"/>
      <c r="E118" s="484">
        <v>0</v>
      </c>
      <c r="F118" s="483"/>
    </row>
    <row r="119" spans="1:8" ht="15" hidden="1" x14ac:dyDescent="0.25">
      <c r="A119" s="2" t="s">
        <v>397</v>
      </c>
      <c r="B119" s="2"/>
      <c r="C119" s="2"/>
      <c r="D119" s="2"/>
      <c r="E119" s="484">
        <v>34000</v>
      </c>
      <c r="F119" s="485" t="s">
        <v>495</v>
      </c>
    </row>
    <row r="120" spans="1:8" ht="15" hidden="1" x14ac:dyDescent="0.25">
      <c r="A120" s="2" t="s">
        <v>398</v>
      </c>
      <c r="B120" s="2"/>
      <c r="C120" s="2"/>
      <c r="D120" s="2"/>
      <c r="E120" s="484">
        <v>15230</v>
      </c>
      <c r="F120" s="483"/>
    </row>
    <row r="121" spans="1:8" ht="15" hidden="1" x14ac:dyDescent="0.25">
      <c r="A121" s="2" t="s">
        <v>399</v>
      </c>
      <c r="B121" s="2"/>
      <c r="C121" s="2"/>
      <c r="D121" s="2"/>
      <c r="E121" s="484">
        <v>3500</v>
      </c>
      <c r="F121" s="483"/>
    </row>
    <row r="122" spans="1:8" ht="15" hidden="1" x14ac:dyDescent="0.25">
      <c r="A122" s="2" t="s">
        <v>400</v>
      </c>
      <c r="B122" s="2"/>
      <c r="C122" s="2"/>
      <c r="D122" s="2"/>
      <c r="E122" s="484">
        <v>15650</v>
      </c>
      <c r="F122" s="485" t="s">
        <v>496</v>
      </c>
    </row>
    <row r="123" spans="1:8" ht="15" hidden="1" x14ac:dyDescent="0.25">
      <c r="A123" s="2" t="s">
        <v>402</v>
      </c>
      <c r="B123" s="2"/>
      <c r="C123" s="2"/>
      <c r="D123" s="2"/>
      <c r="E123" s="484">
        <v>0</v>
      </c>
      <c r="F123" s="483"/>
    </row>
    <row r="124" spans="1:8" ht="15" hidden="1" x14ac:dyDescent="0.25">
      <c r="A124" s="2" t="s">
        <v>403</v>
      </c>
      <c r="B124" s="2"/>
      <c r="C124" s="2"/>
      <c r="D124" s="2"/>
      <c r="E124" s="484">
        <v>180425</v>
      </c>
      <c r="F124" s="485" t="s">
        <v>501</v>
      </c>
    </row>
    <row r="125" spans="1:8" ht="15" hidden="1" x14ac:dyDescent="0.25">
      <c r="A125" s="2" t="s">
        <v>404</v>
      </c>
      <c r="B125" s="2"/>
      <c r="C125" s="2"/>
      <c r="D125" s="2"/>
      <c r="E125" s="484">
        <v>5500</v>
      </c>
      <c r="F125" s="483"/>
    </row>
    <row r="126" spans="1:8" ht="15" hidden="1" x14ac:dyDescent="0.25">
      <c r="A126" s="2" t="s">
        <v>405</v>
      </c>
      <c r="B126" s="2"/>
      <c r="C126" s="2"/>
      <c r="D126" s="2"/>
      <c r="E126" s="484">
        <v>135000</v>
      </c>
      <c r="F126" s="483"/>
    </row>
    <row r="127" spans="1:8" ht="15" hidden="1" x14ac:dyDescent="0.25">
      <c r="A127" s="2" t="s">
        <v>406</v>
      </c>
      <c r="E127" s="484">
        <v>13500</v>
      </c>
      <c r="F127" s="486"/>
    </row>
    <row r="128" spans="1:8" ht="14.4" x14ac:dyDescent="0.3">
      <c r="E128" s="487"/>
    </row>
    <row r="129" spans="1:8" ht="15.6" x14ac:dyDescent="0.3">
      <c r="A129" s="722" t="s">
        <v>278</v>
      </c>
      <c r="B129" s="2"/>
      <c r="C129" s="2"/>
      <c r="D129" s="2"/>
      <c r="E129" s="218" t="s">
        <v>499</v>
      </c>
      <c r="F129" s="219"/>
      <c r="G129" s="2"/>
      <c r="H129" s="2"/>
    </row>
    <row r="130" spans="1:8" ht="15" x14ac:dyDescent="0.25">
      <c r="A130" s="2"/>
      <c r="B130" s="2"/>
      <c r="C130" s="2"/>
      <c r="D130" s="2"/>
      <c r="E130" s="478" t="s">
        <v>407</v>
      </c>
      <c r="F130" s="2"/>
      <c r="G130" s="2"/>
      <c r="H130" s="221"/>
    </row>
    <row r="131" spans="1:8" ht="15" x14ac:dyDescent="0.25">
      <c r="A131" s="2"/>
      <c r="D131" s="2"/>
      <c r="E131" s="478" t="s">
        <v>500</v>
      </c>
      <c r="F131" s="479"/>
      <c r="G131" s="2"/>
      <c r="H131" s="2"/>
    </row>
    <row r="132" spans="1:8" ht="15" x14ac:dyDescent="0.25">
      <c r="A132" s="2" t="s">
        <v>408</v>
      </c>
      <c r="B132" s="2"/>
      <c r="C132" s="2"/>
      <c r="D132" s="2"/>
      <c r="E132" s="2"/>
      <c r="F132" s="2"/>
      <c r="G132" s="2"/>
      <c r="H132" s="2"/>
    </row>
    <row r="133" spans="1:8" ht="15" x14ac:dyDescent="0.25">
      <c r="A133" s="2" t="s">
        <v>172</v>
      </c>
      <c r="B133" s="2" t="str">
        <f>A112</f>
        <v>Materials Inventory, Beginning</v>
      </c>
      <c r="C133" s="2"/>
      <c r="D133" s="2"/>
      <c r="E133" s="2"/>
      <c r="F133" s="222">
        <f>E112</f>
        <v>0</v>
      </c>
      <c r="G133" s="2"/>
      <c r="H133" s="2"/>
    </row>
    <row r="134" spans="1:8" ht="15.6" thickBot="1" x14ac:dyDescent="0.3">
      <c r="A134" s="2"/>
      <c r="B134" s="2" t="str">
        <f>A114</f>
        <v>Direct Materials Purchases</v>
      </c>
      <c r="C134" s="2"/>
      <c r="D134" s="2"/>
      <c r="E134" s="223" t="s">
        <v>409</v>
      </c>
      <c r="F134" s="224">
        <f>E114</f>
        <v>130000</v>
      </c>
      <c r="G134" s="2"/>
      <c r="H134" s="2"/>
    </row>
    <row r="135" spans="1:8" ht="15" x14ac:dyDescent="0.25">
      <c r="A135" s="2"/>
      <c r="B135" s="2" t="s">
        <v>497</v>
      </c>
      <c r="C135" s="2"/>
      <c r="D135" s="2"/>
      <c r="E135" s="2"/>
      <c r="F135" s="216">
        <f>SUM(F133:F134)</f>
        <v>130000</v>
      </c>
      <c r="G135" s="2"/>
      <c r="H135" s="2"/>
    </row>
    <row r="136" spans="1:8" ht="15.6" thickBot="1" x14ac:dyDescent="0.3">
      <c r="A136" s="2"/>
      <c r="B136" s="2" t="str">
        <f>A113</f>
        <v>Direct Materials Inventory, Ending</v>
      </c>
      <c r="C136" s="2"/>
      <c r="D136" s="2"/>
      <c r="E136" s="223" t="s">
        <v>372</v>
      </c>
      <c r="F136" s="224">
        <f>E113</f>
        <v>39000</v>
      </c>
      <c r="G136" s="2"/>
      <c r="H136" s="2"/>
    </row>
    <row r="137" spans="1:8" ht="15" x14ac:dyDescent="0.25">
      <c r="A137" s="2" t="s">
        <v>408</v>
      </c>
      <c r="B137" s="2"/>
      <c r="C137" s="2"/>
      <c r="D137" s="2"/>
      <c r="E137" s="2"/>
      <c r="F137" s="2"/>
      <c r="G137" s="2"/>
      <c r="H137" s="226">
        <f>F135-F136</f>
        <v>91000</v>
      </c>
    </row>
    <row r="138" spans="1:8" ht="15" x14ac:dyDescent="0.25">
      <c r="A138" s="2" t="str">
        <f>A116</f>
        <v>Direct Labor--Wages</v>
      </c>
      <c r="B138" s="2"/>
      <c r="C138" s="2"/>
      <c r="D138" s="2"/>
      <c r="E138" s="2"/>
      <c r="F138" s="2"/>
      <c r="G138" s="2"/>
      <c r="H138" s="216">
        <f>E116</f>
        <v>141900</v>
      </c>
    </row>
    <row r="139" spans="1:8" ht="15" x14ac:dyDescent="0.25">
      <c r="A139" s="2" t="s">
        <v>410</v>
      </c>
      <c r="B139" s="2"/>
      <c r="C139" s="2"/>
      <c r="D139" s="2"/>
      <c r="E139" s="2"/>
      <c r="F139" s="2"/>
      <c r="G139" s="2"/>
      <c r="H139" s="488">
        <v>93525</v>
      </c>
    </row>
    <row r="140" spans="1:8" ht="15" x14ac:dyDescent="0.25">
      <c r="A140" s="2" t="s">
        <v>411</v>
      </c>
      <c r="B140" s="2"/>
      <c r="C140" s="2"/>
      <c r="D140" s="2"/>
      <c r="E140" s="2"/>
      <c r="F140" s="2"/>
      <c r="G140" s="2"/>
      <c r="H140" s="216">
        <f>SUM(H137:H139)</f>
        <v>326425</v>
      </c>
    </row>
    <row r="141" spans="1:8" ht="15.6" thickBot="1" x14ac:dyDescent="0.3">
      <c r="A141" s="2" t="str">
        <f>A123</f>
        <v>Work-in-Process Inventory, Beginning</v>
      </c>
      <c r="B141" s="2"/>
      <c r="C141" s="2"/>
      <c r="D141" s="2"/>
      <c r="E141" s="2"/>
      <c r="F141" s="2"/>
      <c r="G141" s="223" t="s">
        <v>409</v>
      </c>
      <c r="H141" s="224">
        <f>E123</f>
        <v>0</v>
      </c>
    </row>
    <row r="142" spans="1:8" ht="15" x14ac:dyDescent="0.25">
      <c r="A142" s="2" t="s">
        <v>412</v>
      </c>
      <c r="B142" s="2"/>
      <c r="C142" s="2"/>
      <c r="D142" s="2"/>
      <c r="E142" s="2"/>
      <c r="F142" s="2"/>
      <c r="G142" s="2"/>
      <c r="H142" s="216">
        <f>SUM(H140:H141)</f>
        <v>326425</v>
      </c>
    </row>
    <row r="143" spans="1:8" ht="16.8" x14ac:dyDescent="0.4">
      <c r="A143" s="2" t="str">
        <f>A124</f>
        <v>Work-in-Process Inventory, Ending</v>
      </c>
      <c r="B143" s="2"/>
      <c r="C143" s="2"/>
      <c r="D143" s="2"/>
      <c r="E143" s="2"/>
      <c r="F143" s="2"/>
      <c r="G143" s="223" t="s">
        <v>372</v>
      </c>
      <c r="H143" s="225">
        <f>E124</f>
        <v>180425</v>
      </c>
    </row>
    <row r="144" spans="1:8" ht="15" x14ac:dyDescent="0.25">
      <c r="A144" s="2" t="s">
        <v>206</v>
      </c>
      <c r="B144" s="2"/>
      <c r="C144" s="2"/>
      <c r="D144" s="2"/>
      <c r="E144" s="2"/>
      <c r="F144" s="2"/>
      <c r="G144" s="2"/>
      <c r="H144" s="494">
        <f>H142-H143</f>
        <v>146000</v>
      </c>
    </row>
    <row r="146" spans="1:6" ht="15" x14ac:dyDescent="0.25">
      <c r="A146" s="489" t="s">
        <v>68</v>
      </c>
    </row>
    <row r="147" spans="1:6" ht="15" x14ac:dyDescent="0.25">
      <c r="B147" s="2" t="str">
        <f>A115</f>
        <v>Indirect Materials Used</v>
      </c>
      <c r="C147" s="2"/>
      <c r="D147" s="2"/>
      <c r="E147" s="2"/>
      <c r="F147" s="226">
        <f>E115</f>
        <v>1116</v>
      </c>
    </row>
    <row r="148" spans="1:6" ht="15" x14ac:dyDescent="0.25">
      <c r="B148" s="490" t="str">
        <f>A120</f>
        <v>Factory utilities</v>
      </c>
      <c r="C148" s="490"/>
      <c r="D148" s="490"/>
      <c r="E148" s="490"/>
      <c r="F148" s="491">
        <f>E120</f>
        <v>15230</v>
      </c>
    </row>
    <row r="149" spans="1:6" ht="15" x14ac:dyDescent="0.25">
      <c r="B149" s="2" t="str">
        <f>A121</f>
        <v>Factory insurance</v>
      </c>
      <c r="C149" s="2"/>
      <c r="D149" s="2"/>
      <c r="E149" s="2"/>
      <c r="F149" s="216">
        <f>E121</f>
        <v>3500</v>
      </c>
    </row>
    <row r="150" spans="1:6" ht="15" x14ac:dyDescent="0.25">
      <c r="A150" s="2"/>
      <c r="B150" s="2" t="str">
        <f>A111</f>
        <v>Depreciation Expense--Plant</v>
      </c>
      <c r="C150" s="2"/>
      <c r="D150" s="2"/>
      <c r="E150" s="2"/>
      <c r="F150" s="216">
        <f>E111</f>
        <v>8500</v>
      </c>
    </row>
    <row r="151" spans="1:6" ht="15" x14ac:dyDescent="0.25">
      <c r="A151" s="2"/>
      <c r="B151" s="490" t="str">
        <f>A127</f>
        <v>Other factory overhead</v>
      </c>
      <c r="C151" s="490"/>
      <c r="D151" s="490"/>
      <c r="E151" s="490"/>
      <c r="F151" s="491">
        <f>E127</f>
        <v>13500</v>
      </c>
    </row>
    <row r="152" spans="1:6" ht="16.8" x14ac:dyDescent="0.4">
      <c r="A152" s="2"/>
      <c r="B152" s="2" t="str">
        <f>A117</f>
        <v>Indirect Labor--Wages</v>
      </c>
      <c r="C152" s="2"/>
      <c r="D152" s="2"/>
      <c r="E152" s="2"/>
      <c r="F152" s="227">
        <f>E117</f>
        <v>46000</v>
      </c>
    </row>
    <row r="153" spans="1:6" ht="15" x14ac:dyDescent="0.25">
      <c r="A153" s="2" t="s">
        <v>413</v>
      </c>
      <c r="B153" s="2"/>
      <c r="C153" s="2"/>
      <c r="D153" s="2"/>
      <c r="E153" s="2"/>
      <c r="F153" s="492">
        <f>SUM(F147:F152)</f>
        <v>87846</v>
      </c>
    </row>
    <row r="154" spans="1:6" ht="16.8" x14ac:dyDescent="0.4">
      <c r="A154" s="490" t="s">
        <v>347</v>
      </c>
      <c r="B154" s="490"/>
      <c r="C154" s="490"/>
      <c r="D154" s="490"/>
      <c r="E154" s="490"/>
      <c r="F154" s="493">
        <f>H139</f>
        <v>93525</v>
      </c>
    </row>
    <row r="155" spans="1:6" ht="16.8" x14ac:dyDescent="0.4">
      <c r="A155" s="490" t="s">
        <v>69</v>
      </c>
      <c r="B155" s="490"/>
      <c r="C155" s="490"/>
      <c r="D155" s="490"/>
      <c r="E155" s="490"/>
      <c r="F155" s="689">
        <f>F154-F153</f>
        <v>5679</v>
      </c>
    </row>
    <row r="156" spans="1:6" ht="15" x14ac:dyDescent="0.25">
      <c r="A156" s="490"/>
      <c r="B156" s="490"/>
      <c r="C156" s="490"/>
      <c r="D156" s="490"/>
      <c r="E156" s="490"/>
      <c r="F156" s="491"/>
    </row>
    <row r="157" spans="1:6" ht="15.6" x14ac:dyDescent="0.3">
      <c r="A157" s="490"/>
      <c r="B157" s="490"/>
      <c r="C157" s="490"/>
      <c r="D157" s="490"/>
      <c r="E157" s="218" t="s">
        <v>499</v>
      </c>
      <c r="F157" s="491"/>
    </row>
    <row r="158" spans="1:6" ht="15" x14ac:dyDescent="0.25">
      <c r="A158" s="490"/>
      <c r="B158" s="490"/>
      <c r="C158" s="490"/>
      <c r="D158" s="490"/>
      <c r="E158" s="684" t="s">
        <v>773</v>
      </c>
      <c r="F158" s="491"/>
    </row>
    <row r="159" spans="1:6" ht="15" x14ac:dyDescent="0.25">
      <c r="A159" s="490"/>
      <c r="B159" s="490"/>
      <c r="C159" s="490"/>
      <c r="D159" s="490"/>
      <c r="E159" s="684" t="s">
        <v>500</v>
      </c>
      <c r="F159" s="491"/>
    </row>
    <row r="160" spans="1:6" ht="15" x14ac:dyDescent="0.25">
      <c r="A160" s="490"/>
      <c r="B160" s="490"/>
      <c r="C160" s="490"/>
      <c r="D160" s="490"/>
      <c r="E160" s="490"/>
      <c r="F160" s="491"/>
    </row>
    <row r="161" spans="1:8" ht="15" x14ac:dyDescent="0.25">
      <c r="A161" s="2" t="str">
        <f>A118</f>
        <v>Finished Goods Inventory, Beginning</v>
      </c>
      <c r="C161" s="2"/>
      <c r="D161" s="2"/>
      <c r="E161" s="2"/>
      <c r="F161" s="222">
        <f>E118</f>
        <v>0</v>
      </c>
      <c r="H161" s="2"/>
    </row>
    <row r="162" spans="1:8" ht="15.6" thickBot="1" x14ac:dyDescent="0.3">
      <c r="A162" s="2" t="str">
        <f>A144</f>
        <v>Cost of Goods Manufactured</v>
      </c>
      <c r="C162" s="2"/>
      <c r="D162" s="2"/>
      <c r="E162" s="2"/>
      <c r="F162" s="224">
        <f>H144</f>
        <v>146000</v>
      </c>
      <c r="H162" s="2"/>
    </row>
    <row r="163" spans="1:8" ht="15" x14ac:dyDescent="0.25">
      <c r="A163" s="2" t="s">
        <v>415</v>
      </c>
      <c r="C163" s="2"/>
      <c r="D163" s="2"/>
      <c r="E163" s="2"/>
      <c r="F163" s="216">
        <f>SUM(F161:F162)</f>
        <v>146000</v>
      </c>
      <c r="H163" s="2"/>
    </row>
    <row r="164" spans="1:8" ht="15.6" thickBot="1" x14ac:dyDescent="0.3">
      <c r="A164" s="2" t="str">
        <f>A119</f>
        <v>Finished Goods Inventory, Ending</v>
      </c>
      <c r="C164" s="2"/>
      <c r="D164" s="2"/>
      <c r="E164" s="2"/>
      <c r="F164" s="224">
        <f>E119</f>
        <v>34000</v>
      </c>
      <c r="H164" s="2"/>
    </row>
    <row r="165" spans="1:8" ht="15.6" thickBot="1" x14ac:dyDescent="0.3">
      <c r="A165" s="2" t="s">
        <v>241</v>
      </c>
      <c r="B165" s="2"/>
      <c r="C165" s="2"/>
      <c r="D165" s="2"/>
      <c r="E165" s="2"/>
      <c r="G165" s="717">
        <f>F163-F164</f>
        <v>112000</v>
      </c>
    </row>
    <row r="166" spans="1:8" ht="15.6" thickTop="1" x14ac:dyDescent="0.25">
      <c r="A166" s="2"/>
      <c r="B166" s="2"/>
      <c r="C166" s="2"/>
      <c r="D166" s="2"/>
      <c r="E166" s="2"/>
      <c r="G166" s="492"/>
    </row>
    <row r="167" spans="1:8" ht="15" x14ac:dyDescent="0.25">
      <c r="A167" s="2"/>
      <c r="B167" s="2"/>
      <c r="C167" s="2"/>
      <c r="D167" s="2"/>
      <c r="E167" s="2"/>
      <c r="G167" s="492"/>
    </row>
    <row r="168" spans="1:8" ht="17.399999999999999" x14ac:dyDescent="0.25">
      <c r="A168" s="241" t="s">
        <v>872</v>
      </c>
    </row>
    <row r="169" spans="1:8" ht="30" x14ac:dyDescent="0.25">
      <c r="A169" s="2"/>
      <c r="B169" s="2"/>
      <c r="C169" s="2"/>
      <c r="D169" s="2"/>
      <c r="E169" s="707" t="s">
        <v>866</v>
      </c>
      <c r="F169" s="708" t="s">
        <v>865</v>
      </c>
      <c r="G169" s="719" t="s">
        <v>867</v>
      </c>
    </row>
    <row r="170" spans="1:8" ht="15" x14ac:dyDescent="0.25">
      <c r="A170" s="2"/>
      <c r="B170" s="2"/>
      <c r="C170" s="2" t="s">
        <v>864</v>
      </c>
      <c r="D170" s="2"/>
      <c r="E170" s="226">
        <f>H143</f>
        <v>180425</v>
      </c>
      <c r="F170" s="713">
        <f>ROUND(E170/$E$173,4)</f>
        <v>0.55269999999999997</v>
      </c>
      <c r="G170" s="720">
        <f>F170*$F$175</f>
        <v>3138.7832999999996</v>
      </c>
    </row>
    <row r="171" spans="1:8" ht="15" x14ac:dyDescent="0.25">
      <c r="A171" s="2"/>
      <c r="B171" s="2"/>
      <c r="C171" s="2" t="s">
        <v>863</v>
      </c>
      <c r="D171" s="2"/>
      <c r="E171" s="226">
        <f>F164</f>
        <v>34000</v>
      </c>
      <c r="F171" s="713">
        <f>ROUND(E171/$E$173,4)</f>
        <v>0.1042</v>
      </c>
      <c r="G171" s="720">
        <f>F171*$F$175</f>
        <v>591.7518</v>
      </c>
    </row>
    <row r="172" spans="1:8" ht="15" x14ac:dyDescent="0.25">
      <c r="A172" s="2"/>
      <c r="B172" s="2"/>
      <c r="C172" s="2" t="s">
        <v>241</v>
      </c>
      <c r="D172" s="2"/>
      <c r="E172" s="687">
        <f>G165</f>
        <v>112000</v>
      </c>
      <c r="F172" s="714">
        <f>ROUND(E172/$E$173,4)</f>
        <v>0.34310000000000002</v>
      </c>
      <c r="G172" s="721">
        <f>F172*$F$175</f>
        <v>1948.4649000000002</v>
      </c>
    </row>
    <row r="173" spans="1:8" ht="15" x14ac:dyDescent="0.25">
      <c r="A173" s="2"/>
      <c r="B173" s="2"/>
      <c r="C173" s="2" t="s">
        <v>214</v>
      </c>
      <c r="D173" s="2"/>
      <c r="E173" s="226">
        <f>SUM(E170:E172)</f>
        <v>326425</v>
      </c>
      <c r="F173" s="716">
        <f>SUM(F170:F172)</f>
        <v>1</v>
      </c>
      <c r="G173" s="720">
        <f>SUM(G170:G172)</f>
        <v>5679</v>
      </c>
    </row>
    <row r="174" spans="1:8" ht="15" x14ac:dyDescent="0.25">
      <c r="A174" s="2"/>
      <c r="B174" s="2"/>
      <c r="C174" s="2"/>
      <c r="D174" s="2"/>
      <c r="E174" s="2"/>
    </row>
    <row r="175" spans="1:8" ht="15" x14ac:dyDescent="0.25">
      <c r="A175" s="2"/>
      <c r="B175" s="2"/>
      <c r="C175" s="2" t="s">
        <v>868</v>
      </c>
      <c r="D175" s="2"/>
      <c r="F175" s="710">
        <f>F107</f>
        <v>5679</v>
      </c>
    </row>
    <row r="177" spans="1:9" ht="13.8" thickBot="1" x14ac:dyDescent="0.3">
      <c r="A177" s="20"/>
      <c r="B177" s="20"/>
      <c r="C177" s="20"/>
      <c r="D177" s="20"/>
      <c r="E177" s="20"/>
      <c r="F177" s="20"/>
      <c r="G177" s="20"/>
      <c r="H177" s="20"/>
      <c r="I177" s="20"/>
    </row>
    <row r="178" spans="1:9" ht="15.6" x14ac:dyDescent="0.3">
      <c r="A178" s="722" t="s">
        <v>873</v>
      </c>
      <c r="B178" s="2"/>
      <c r="C178" s="2"/>
      <c r="D178" s="2"/>
      <c r="E178" s="218" t="s">
        <v>502</v>
      </c>
      <c r="F178" s="2"/>
      <c r="G178" s="2"/>
      <c r="H178" s="2"/>
    </row>
    <row r="179" spans="1:9" ht="15" x14ac:dyDescent="0.25">
      <c r="A179" s="2"/>
      <c r="B179" s="2"/>
      <c r="C179" s="2"/>
      <c r="D179" s="2"/>
      <c r="E179" s="478" t="s">
        <v>414</v>
      </c>
      <c r="F179" s="2"/>
      <c r="G179" s="2"/>
      <c r="H179" s="2"/>
    </row>
    <row r="180" spans="1:9" ht="15" x14ac:dyDescent="0.25">
      <c r="A180" s="2"/>
      <c r="B180" s="223"/>
      <c r="D180" s="811" t="s">
        <v>500</v>
      </c>
      <c r="E180" s="816"/>
      <c r="F180" s="816"/>
      <c r="G180" s="2"/>
      <c r="H180" s="2"/>
    </row>
    <row r="181" spans="1:9" ht="15" x14ac:dyDescent="0.25">
      <c r="A181" s="2" t="str">
        <f>A126</f>
        <v>Sales Revenue</v>
      </c>
      <c r="B181" s="2"/>
      <c r="C181" s="2"/>
      <c r="D181" s="2"/>
      <c r="E181" s="2"/>
      <c r="F181" s="2"/>
      <c r="G181" s="2"/>
      <c r="H181" s="226">
        <f>E126</f>
        <v>135000</v>
      </c>
    </row>
    <row r="182" spans="1:9" ht="16.8" x14ac:dyDescent="0.4">
      <c r="A182" s="2" t="s">
        <v>871</v>
      </c>
      <c r="B182" s="2"/>
      <c r="C182" s="2"/>
      <c r="D182" s="2"/>
      <c r="E182" s="2"/>
      <c r="F182" s="2"/>
      <c r="G182" s="2"/>
      <c r="H182" s="690">
        <f>G165-G172</f>
        <v>110051.53509999999</v>
      </c>
    </row>
    <row r="183" spans="1:9" ht="15" x14ac:dyDescent="0.25">
      <c r="A183" s="2" t="s">
        <v>416</v>
      </c>
      <c r="B183" s="2"/>
      <c r="C183" s="2"/>
      <c r="D183" s="2"/>
      <c r="E183" s="2"/>
      <c r="F183" s="2"/>
      <c r="H183" s="226">
        <f>H181-H182</f>
        <v>24948.464900000006</v>
      </c>
    </row>
    <row r="184" spans="1:9" ht="15" x14ac:dyDescent="0.25">
      <c r="A184" s="2" t="s">
        <v>172</v>
      </c>
      <c r="B184" s="2" t="str">
        <f>A125</f>
        <v>Advertising Expense</v>
      </c>
      <c r="C184" s="2"/>
      <c r="D184" s="2"/>
      <c r="E184" s="2"/>
      <c r="F184" s="222">
        <f>E125</f>
        <v>5500</v>
      </c>
      <c r="H184" s="2"/>
    </row>
    <row r="185" spans="1:9" ht="16.8" x14ac:dyDescent="0.4">
      <c r="A185" s="2"/>
      <c r="B185" s="226" t="s">
        <v>498</v>
      </c>
      <c r="C185" s="2"/>
      <c r="D185" s="2"/>
      <c r="E185" s="2"/>
      <c r="F185" s="227">
        <f>E122</f>
        <v>15650</v>
      </c>
      <c r="H185" s="2"/>
    </row>
    <row r="186" spans="1:9" ht="15.6" thickBot="1" x14ac:dyDescent="0.3">
      <c r="A186" s="2" t="s">
        <v>417</v>
      </c>
      <c r="B186" s="2"/>
      <c r="C186" s="2"/>
      <c r="D186" s="2"/>
      <c r="E186" s="2"/>
      <c r="F186" s="2"/>
      <c r="H186" s="224">
        <f>SUM(F184:F185)</f>
        <v>21150</v>
      </c>
    </row>
    <row r="187" spans="1:9" ht="15.6" thickBot="1" x14ac:dyDescent="0.3">
      <c r="A187" s="2" t="s">
        <v>418</v>
      </c>
      <c r="B187" s="2"/>
      <c r="C187" s="2"/>
      <c r="D187" s="2"/>
      <c r="E187" s="2"/>
      <c r="F187" s="2"/>
      <c r="H187" s="228">
        <f>H183-H186</f>
        <v>3798.4649000000063</v>
      </c>
    </row>
    <row r="188" spans="1:9" ht="13.8" thickTop="1" x14ac:dyDescent="0.25"/>
  </sheetData>
  <mergeCells count="8">
    <mergeCell ref="A1:I1"/>
    <mergeCell ref="B37:G37"/>
    <mergeCell ref="A40:C40"/>
    <mergeCell ref="B48:C48"/>
    <mergeCell ref="D180:F180"/>
    <mergeCell ref="A31:C31"/>
    <mergeCell ref="B35:G35"/>
    <mergeCell ref="B38:G38"/>
  </mergeCells>
  <phoneticPr fontId="5" type="noConversion"/>
  <pageMargins left="0.75" right="0.75" top="1" bottom="1" header="0.5" footer="0.5"/>
  <pageSetup scale="80" orientation="portrait" horizontalDpi="4294967293" r:id="rId1"/>
  <headerFooter alignWithMargins="0">
    <oddFooter>&amp;CCopyright © 2022 by McGraw Hill. All rights reserved. No reproduction or distribution without the prior written consent of McGraw Hill.</oddFooter>
  </headerFooter>
  <rowBreaks count="1" manualBreakCount="1">
    <brk id="94" max="12"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65"/>
  <sheetViews>
    <sheetView showGridLines="0" zoomScaleNormal="100" workbookViewId="0">
      <selection activeCell="B37" sqref="B37"/>
    </sheetView>
  </sheetViews>
  <sheetFormatPr defaultRowHeight="13.2" x14ac:dyDescent="0.25"/>
  <cols>
    <col min="1" max="1" width="5.77734375" customWidth="1"/>
    <col min="2" max="2" width="37.21875" customWidth="1"/>
    <col min="3" max="3" width="21.21875" customWidth="1"/>
    <col min="4" max="4" width="16.44140625" customWidth="1"/>
    <col min="5" max="5" width="20.21875" customWidth="1"/>
    <col min="6" max="6" width="14.77734375" customWidth="1"/>
    <col min="7" max="7" width="16.77734375" customWidth="1"/>
    <col min="8" max="8" width="3.21875" customWidth="1"/>
    <col min="9" max="9" width="6.21875" customWidth="1"/>
    <col min="10" max="10" width="5" customWidth="1"/>
  </cols>
  <sheetData>
    <row r="1" spans="1:10" ht="21.6" thickBot="1" x14ac:dyDescent="0.45">
      <c r="A1" s="790" t="s">
        <v>523</v>
      </c>
      <c r="B1" s="791"/>
      <c r="C1" s="791"/>
      <c r="D1" s="791"/>
      <c r="E1" s="791"/>
      <c r="F1" s="791"/>
      <c r="G1" s="791"/>
      <c r="H1" s="791"/>
      <c r="I1" s="792"/>
      <c r="J1" s="7"/>
    </row>
    <row r="2" spans="1:10" ht="17.399999999999999" x14ac:dyDescent="0.3">
      <c r="A2" s="14" t="s">
        <v>898</v>
      </c>
    </row>
    <row r="3" spans="1:10" ht="17.399999999999999" x14ac:dyDescent="0.3">
      <c r="A3" s="14"/>
      <c r="B3" s="874" t="s">
        <v>506</v>
      </c>
      <c r="C3" s="874"/>
      <c r="D3" s="874"/>
      <c r="E3" s="874"/>
      <c r="F3" s="874"/>
      <c r="G3" s="30"/>
      <c r="H3" s="30"/>
    </row>
    <row r="4" spans="1:10" ht="17.399999999999999" x14ac:dyDescent="0.3">
      <c r="A4" s="14"/>
      <c r="B4" s="875" t="s">
        <v>503</v>
      </c>
      <c r="C4" s="875"/>
      <c r="D4" s="875"/>
      <c r="E4" s="875"/>
      <c r="F4" s="875"/>
      <c r="G4" s="30"/>
      <c r="H4" s="30"/>
    </row>
    <row r="5" spans="1:10" ht="17.399999999999999" x14ac:dyDescent="0.3">
      <c r="A5" s="14"/>
      <c r="B5" s="37" t="s">
        <v>119</v>
      </c>
      <c r="C5" s="37"/>
      <c r="D5" s="50"/>
      <c r="E5" s="39"/>
      <c r="F5" s="37"/>
    </row>
    <row r="6" spans="1:10" ht="17.399999999999999" x14ac:dyDescent="0.3">
      <c r="A6" s="14"/>
      <c r="B6" s="37" t="s">
        <v>120</v>
      </c>
      <c r="C6" s="37"/>
      <c r="D6" s="50"/>
      <c r="E6" s="39">
        <v>300000</v>
      </c>
      <c r="F6" s="37"/>
    </row>
    <row r="7" spans="1:10" ht="17.399999999999999" x14ac:dyDescent="0.3">
      <c r="A7" s="14"/>
      <c r="B7" s="37" t="s">
        <v>121</v>
      </c>
      <c r="C7" s="37"/>
      <c r="D7" s="50"/>
      <c r="E7" s="39">
        <v>1600000</v>
      </c>
      <c r="F7" s="37"/>
    </row>
    <row r="8" spans="1:10" ht="17.399999999999999" x14ac:dyDescent="0.3">
      <c r="A8" s="14"/>
      <c r="B8" s="37" t="s">
        <v>122</v>
      </c>
      <c r="C8" s="37"/>
      <c r="D8" s="39"/>
      <c r="E8" s="39">
        <v>293000</v>
      </c>
      <c r="F8" s="37"/>
    </row>
    <row r="9" spans="1:10" ht="17.399999999999999" x14ac:dyDescent="0.3">
      <c r="A9" s="14"/>
      <c r="B9" s="37" t="s">
        <v>123</v>
      </c>
      <c r="C9" s="37"/>
      <c r="D9" s="39"/>
      <c r="E9" s="39">
        <v>25000</v>
      </c>
      <c r="F9" s="37"/>
    </row>
    <row r="10" spans="1:10" ht="17.399999999999999" x14ac:dyDescent="0.3">
      <c r="A10" s="14"/>
      <c r="B10" s="37" t="s">
        <v>124</v>
      </c>
      <c r="C10" s="37"/>
      <c r="D10" s="39"/>
      <c r="E10" s="39">
        <v>285000</v>
      </c>
      <c r="F10" s="37"/>
    </row>
    <row r="11" spans="1:10" ht="17.399999999999999" x14ac:dyDescent="0.3">
      <c r="A11" s="14"/>
      <c r="B11" s="37" t="s">
        <v>125</v>
      </c>
      <c r="C11" s="37"/>
      <c r="D11" s="39"/>
      <c r="E11" s="39">
        <v>34000</v>
      </c>
      <c r="F11" s="37"/>
    </row>
    <row r="12" spans="1:10" ht="17.399999999999999" x14ac:dyDescent="0.3">
      <c r="A12" s="14"/>
      <c r="B12" s="37" t="s">
        <v>126</v>
      </c>
      <c r="C12" s="37"/>
      <c r="D12" s="39"/>
      <c r="E12" s="39">
        <v>48000</v>
      </c>
      <c r="F12" s="37"/>
    </row>
    <row r="13" spans="1:10" ht="17.399999999999999" x14ac:dyDescent="0.3">
      <c r="A13" s="14"/>
      <c r="B13" s="37" t="s">
        <v>127</v>
      </c>
      <c r="C13" s="37"/>
      <c r="D13" s="39"/>
      <c r="E13" s="125">
        <v>135000</v>
      </c>
      <c r="F13" s="37"/>
    </row>
    <row r="14" spans="1:10" ht="17.399999999999999" x14ac:dyDescent="0.3">
      <c r="A14" s="14"/>
      <c r="B14" s="37" t="s">
        <v>128</v>
      </c>
      <c r="C14" s="37"/>
      <c r="D14" s="39"/>
      <c r="E14" s="39">
        <f>SUM(E6:E13)</f>
        <v>2720000</v>
      </c>
      <c r="F14" s="37"/>
    </row>
    <row r="15" spans="1:10" ht="17.399999999999999" x14ac:dyDescent="0.3">
      <c r="A15" s="14"/>
      <c r="B15" s="37"/>
      <c r="C15" s="37"/>
      <c r="D15" s="37"/>
      <c r="E15" s="37"/>
      <c r="F15" s="37"/>
    </row>
    <row r="16" spans="1:10" ht="17.399999999999999" x14ac:dyDescent="0.3">
      <c r="A16" s="14"/>
      <c r="B16" s="11"/>
      <c r="C16" s="11"/>
      <c r="D16" s="11"/>
      <c r="E16" s="11"/>
      <c r="F16" s="11"/>
    </row>
    <row r="17" spans="1:7" ht="17.399999999999999" x14ac:dyDescent="0.3">
      <c r="A17" s="14"/>
      <c r="B17" s="37" t="s">
        <v>129</v>
      </c>
      <c r="C17" s="11"/>
      <c r="D17" s="11"/>
      <c r="E17" s="11"/>
      <c r="F17" s="11"/>
    </row>
    <row r="18" spans="1:7" ht="17.399999999999999" x14ac:dyDescent="0.3">
      <c r="A18" s="14"/>
      <c r="B18" s="14" t="s">
        <v>507</v>
      </c>
      <c r="C18" s="11"/>
      <c r="D18" s="11"/>
      <c r="E18" s="11"/>
      <c r="F18" s="11"/>
      <c r="G18" s="123">
        <v>1700000</v>
      </c>
    </row>
    <row r="19" spans="1:7" ht="17.399999999999999" x14ac:dyDescent="0.3">
      <c r="A19" s="14"/>
      <c r="B19" s="37"/>
      <c r="C19" s="11"/>
      <c r="D19" s="11"/>
      <c r="E19" s="11"/>
      <c r="F19" s="11"/>
    </row>
    <row r="20" spans="1:7" ht="17.399999999999999" x14ac:dyDescent="0.3">
      <c r="A20" s="14"/>
      <c r="B20" s="803" t="s">
        <v>130</v>
      </c>
      <c r="C20" s="803"/>
      <c r="D20" s="803"/>
      <c r="E20" s="803"/>
      <c r="F20" s="803"/>
    </row>
    <row r="21" spans="1:7" ht="17.399999999999999" x14ac:dyDescent="0.3">
      <c r="A21" s="14"/>
      <c r="B21" s="37"/>
      <c r="C21" s="535" t="s">
        <v>510</v>
      </c>
      <c r="D21" s="103"/>
      <c r="E21" s="126" t="s">
        <v>511</v>
      </c>
      <c r="F21" s="37"/>
    </row>
    <row r="22" spans="1:7" ht="17.399999999999999" x14ac:dyDescent="0.3">
      <c r="A22" s="14"/>
      <c r="B22" s="37" t="s">
        <v>131</v>
      </c>
      <c r="C22" s="39">
        <v>2500</v>
      </c>
      <c r="D22" s="50"/>
      <c r="E22" s="39">
        <v>8500</v>
      </c>
      <c r="F22" s="37"/>
    </row>
    <row r="23" spans="1:7" ht="17.399999999999999" x14ac:dyDescent="0.3">
      <c r="A23" s="14"/>
      <c r="B23" s="37"/>
      <c r="C23" s="37"/>
      <c r="D23" s="37"/>
      <c r="E23" s="37"/>
      <c r="F23" s="37"/>
    </row>
    <row r="24" spans="1:7" ht="18" thickBot="1" x14ac:dyDescent="0.35">
      <c r="A24" s="14"/>
    </row>
    <row r="25" spans="1:7" ht="18" thickBot="1" x14ac:dyDescent="0.35">
      <c r="A25" s="784" t="s">
        <v>630</v>
      </c>
      <c r="B25" s="786"/>
    </row>
    <row r="27" spans="1:7" ht="17.399999999999999" x14ac:dyDescent="0.3">
      <c r="B27" s="14" t="s">
        <v>768</v>
      </c>
    </row>
    <row r="28" spans="1:7" ht="36.75" customHeight="1" x14ac:dyDescent="0.3">
      <c r="B28" s="801" t="s">
        <v>825</v>
      </c>
      <c r="C28" s="801"/>
      <c r="D28" s="801"/>
      <c r="E28" s="801"/>
      <c r="F28" s="801"/>
    </row>
    <row r="29" spans="1:7" ht="17.399999999999999" x14ac:dyDescent="0.3">
      <c r="A29" s="14"/>
      <c r="B29" s="14" t="s">
        <v>707</v>
      </c>
    </row>
    <row r="30" spans="1:7" ht="18" thickBot="1" x14ac:dyDescent="0.35">
      <c r="A30" s="14"/>
    </row>
    <row r="31" spans="1:7" ht="18" thickBot="1" x14ac:dyDescent="0.35">
      <c r="A31" s="784" t="s">
        <v>364</v>
      </c>
      <c r="B31" s="786"/>
    </row>
    <row r="32" spans="1:7" ht="17.399999999999999" x14ac:dyDescent="0.3">
      <c r="A32" s="14"/>
    </row>
    <row r="33" spans="1:13" ht="18" customHeight="1" x14ac:dyDescent="0.3">
      <c r="A33" s="22" t="s">
        <v>826</v>
      </c>
      <c r="B33" s="28"/>
      <c r="C33" s="28"/>
      <c r="D33" s="28"/>
      <c r="E33" s="28"/>
      <c r="F33" s="28"/>
      <c r="G33" s="28"/>
      <c r="H33" s="28"/>
      <c r="I33" s="28"/>
      <c r="J33" s="28"/>
      <c r="K33" s="28"/>
      <c r="L33" s="28"/>
      <c r="M33" s="28"/>
    </row>
    <row r="34" spans="1:13" ht="17.399999999999999" x14ac:dyDescent="0.3">
      <c r="A34" s="25"/>
    </row>
    <row r="35" spans="1:13" ht="17.399999999999999" x14ac:dyDescent="0.3">
      <c r="A35" s="25"/>
      <c r="C35" s="116" t="s">
        <v>827</v>
      </c>
      <c r="D35" s="153">
        <f>E14/G18</f>
        <v>1.6</v>
      </c>
    </row>
    <row r="36" spans="1:13" ht="17.399999999999999" x14ac:dyDescent="0.3">
      <c r="A36" s="14"/>
    </row>
    <row r="37" spans="1:13" ht="17.399999999999999" x14ac:dyDescent="0.25">
      <c r="B37" s="506" t="s">
        <v>708</v>
      </c>
    </row>
    <row r="38" spans="1:13" ht="17.399999999999999" x14ac:dyDescent="0.25">
      <c r="B38" s="506" t="s">
        <v>709</v>
      </c>
    </row>
    <row r="39" spans="1:13" ht="17.399999999999999" x14ac:dyDescent="0.25">
      <c r="B39" s="506" t="s">
        <v>710</v>
      </c>
    </row>
    <row r="40" spans="1:13" ht="17.399999999999999" x14ac:dyDescent="0.25">
      <c r="B40" s="506" t="s">
        <v>711</v>
      </c>
    </row>
    <row r="42" spans="1:13" x14ac:dyDescent="0.25">
      <c r="A42" s="801" t="s">
        <v>508</v>
      </c>
      <c r="B42" s="813"/>
      <c r="C42" s="813"/>
      <c r="D42" s="813"/>
      <c r="E42" s="813"/>
      <c r="F42" s="813"/>
      <c r="G42" s="813"/>
    </row>
    <row r="43" spans="1:13" ht="27.75" customHeight="1" x14ac:dyDescent="0.25">
      <c r="A43" s="813"/>
      <c r="B43" s="813"/>
      <c r="C43" s="813"/>
      <c r="D43" s="813"/>
      <c r="E43" s="813"/>
      <c r="F43" s="813"/>
      <c r="G43" s="813"/>
    </row>
    <row r="45" spans="1:13" ht="17.399999999999999" x14ac:dyDescent="0.3">
      <c r="C45" s="116" t="s">
        <v>510</v>
      </c>
      <c r="D45" s="154">
        <f>D35*C22</f>
        <v>4000</v>
      </c>
    </row>
    <row r="46" spans="1:13" ht="17.399999999999999" x14ac:dyDescent="0.3">
      <c r="C46" s="116" t="s">
        <v>511</v>
      </c>
      <c r="D46" s="154">
        <f>E22*D35</f>
        <v>13600</v>
      </c>
    </row>
    <row r="48" spans="1:13" ht="17.399999999999999" x14ac:dyDescent="0.25">
      <c r="B48" s="506" t="s">
        <v>712</v>
      </c>
    </row>
    <row r="49" spans="1:5" ht="17.399999999999999" x14ac:dyDescent="0.25">
      <c r="B49" s="506" t="s">
        <v>713</v>
      </c>
    </row>
    <row r="50" spans="1:5" ht="17.399999999999999" x14ac:dyDescent="0.25">
      <c r="B50" s="506" t="s">
        <v>714</v>
      </c>
    </row>
    <row r="54" spans="1:5" ht="17.399999999999999" x14ac:dyDescent="0.3">
      <c r="A54" s="22" t="s">
        <v>512</v>
      </c>
    </row>
    <row r="56" spans="1:5" ht="17.399999999999999" x14ac:dyDescent="0.3">
      <c r="C56" s="116" t="s">
        <v>510</v>
      </c>
      <c r="D56" s="154">
        <f>C63</f>
        <v>6500</v>
      </c>
    </row>
    <row r="57" spans="1:5" ht="17.399999999999999" x14ac:dyDescent="0.3">
      <c r="C57" s="116" t="s">
        <v>511</v>
      </c>
      <c r="D57" s="154">
        <f>D63</f>
        <v>22100</v>
      </c>
    </row>
    <row r="59" spans="1:5" ht="17.399999999999999" x14ac:dyDescent="0.3">
      <c r="B59" s="29"/>
      <c r="C59" s="29"/>
      <c r="D59" s="29"/>
      <c r="E59" s="29"/>
    </row>
    <row r="60" spans="1:5" ht="17.399999999999999" x14ac:dyDescent="0.3">
      <c r="B60" s="37"/>
      <c r="C60" s="588" t="s">
        <v>510</v>
      </c>
      <c r="D60" s="588" t="s">
        <v>511</v>
      </c>
      <c r="E60" s="37"/>
    </row>
    <row r="61" spans="1:5" ht="17.399999999999999" x14ac:dyDescent="0.3">
      <c r="B61" s="37" t="s">
        <v>131</v>
      </c>
      <c r="C61" s="52">
        <f>C22</f>
        <v>2500</v>
      </c>
      <c r="D61" s="52">
        <f>E22</f>
        <v>8500</v>
      </c>
      <c r="E61" s="37"/>
    </row>
    <row r="62" spans="1:5" ht="17.399999999999999" x14ac:dyDescent="0.3">
      <c r="B62" s="37" t="s">
        <v>132</v>
      </c>
      <c r="C62" s="126">
        <f>D45</f>
        <v>4000</v>
      </c>
      <c r="D62" s="126">
        <f>D46</f>
        <v>13600</v>
      </c>
      <c r="E62" s="37"/>
    </row>
    <row r="63" spans="1:5" ht="17.399999999999999" x14ac:dyDescent="0.3">
      <c r="B63" s="14" t="s">
        <v>6</v>
      </c>
      <c r="C63" s="52">
        <f>SUM(C61:C62)</f>
        <v>6500</v>
      </c>
      <c r="D63" s="52">
        <f>SUM(D61:D62)</f>
        <v>22100</v>
      </c>
      <c r="E63" s="37"/>
    </row>
    <row r="64" spans="1:5" ht="17.399999999999999" x14ac:dyDescent="0.3">
      <c r="B64" s="37"/>
      <c r="C64" s="37"/>
      <c r="D64" s="37"/>
      <c r="E64" s="37"/>
    </row>
    <row r="65" spans="2:5" ht="17.399999999999999" x14ac:dyDescent="0.3">
      <c r="B65" s="29"/>
      <c r="C65" s="29"/>
      <c r="D65" s="29"/>
      <c r="E65" s="29"/>
    </row>
  </sheetData>
  <mergeCells count="8">
    <mergeCell ref="B20:F20"/>
    <mergeCell ref="A42:G43"/>
    <mergeCell ref="A31:B31"/>
    <mergeCell ref="A1:I1"/>
    <mergeCell ref="B3:F3"/>
    <mergeCell ref="B4:F4"/>
    <mergeCell ref="B28:F28"/>
    <mergeCell ref="A25:B25"/>
  </mergeCells>
  <phoneticPr fontId="5" type="noConversion"/>
  <pageMargins left="0.75" right="0.75" top="1" bottom="1" header="0.5" footer="0.5"/>
  <pageSetup scale="80" orientation="portrait" r:id="rId1"/>
  <headerFooter alignWithMargins="0">
    <oddFooter>&amp;CCopyright © 2022 by McGraw Hill. All rights reserved. No reproduction or distribution without the prior written consent of McGraw Hill.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217"/>
  <sheetViews>
    <sheetView showGridLines="0" zoomScaleNormal="100" workbookViewId="0">
      <selection activeCell="B37" sqref="B37"/>
    </sheetView>
  </sheetViews>
  <sheetFormatPr defaultRowHeight="13.2" x14ac:dyDescent="0.25"/>
  <cols>
    <col min="1" max="1" width="5.77734375" customWidth="1"/>
    <col min="2" max="2" width="26.44140625" customWidth="1"/>
    <col min="3" max="3" width="21.21875" customWidth="1"/>
    <col min="4" max="5" width="24.21875" customWidth="1"/>
    <col min="6" max="6" width="17.77734375" customWidth="1"/>
    <col min="7" max="8" width="17.44140625" customWidth="1"/>
    <col min="9" max="9" width="15.44140625" customWidth="1"/>
    <col min="10" max="10" width="5" customWidth="1"/>
  </cols>
  <sheetData>
    <row r="1" spans="1:10" ht="21.6" thickBot="1" x14ac:dyDescent="0.45">
      <c r="A1" s="790" t="s">
        <v>613</v>
      </c>
      <c r="B1" s="791"/>
      <c r="C1" s="791"/>
      <c r="D1" s="791"/>
      <c r="E1" s="791"/>
      <c r="F1" s="791"/>
      <c r="G1" s="791"/>
      <c r="H1" s="791"/>
      <c r="I1" s="792"/>
      <c r="J1" s="7"/>
    </row>
    <row r="2" spans="1:10" s="11" customFormat="1" ht="20.399999999999999" x14ac:dyDescent="0.35">
      <c r="A2" s="15"/>
      <c r="B2" s="7"/>
      <c r="C2" s="7"/>
      <c r="D2" s="7"/>
      <c r="E2" s="7"/>
      <c r="F2" s="7"/>
      <c r="G2" s="7"/>
      <c r="H2" s="7"/>
      <c r="I2" s="7"/>
      <c r="J2" s="7"/>
    </row>
    <row r="3" spans="1:10" s="11" customFormat="1" ht="20.399999999999999" x14ac:dyDescent="0.35">
      <c r="A3" s="15"/>
      <c r="B3" s="7"/>
      <c r="C3" s="7"/>
      <c r="D3" s="7"/>
      <c r="E3" s="7"/>
      <c r="F3" s="7"/>
      <c r="G3" s="7"/>
      <c r="H3" s="7"/>
      <c r="I3" s="7"/>
      <c r="J3" s="7"/>
    </row>
    <row r="4" spans="1:10" s="11" customFormat="1" ht="20.399999999999999" x14ac:dyDescent="0.35">
      <c r="A4" s="15"/>
      <c r="B4" s="7"/>
      <c r="C4" s="7"/>
      <c r="D4" s="7"/>
      <c r="E4" s="7"/>
      <c r="F4" s="7"/>
      <c r="G4" s="7"/>
      <c r="H4" s="7"/>
      <c r="I4" s="7"/>
      <c r="J4" s="7"/>
    </row>
    <row r="5" spans="1:10" s="11" customFormat="1" ht="20.399999999999999" x14ac:dyDescent="0.35">
      <c r="A5" s="15"/>
      <c r="B5" s="7"/>
      <c r="C5" s="7"/>
      <c r="D5" s="7"/>
      <c r="E5" s="7"/>
      <c r="F5" s="7"/>
      <c r="G5" s="7"/>
      <c r="H5" s="7"/>
      <c r="I5" s="7"/>
      <c r="J5" s="7"/>
    </row>
    <row r="6" spans="1:10" s="11" customFormat="1" ht="20.399999999999999" x14ac:dyDescent="0.35">
      <c r="A6" s="15"/>
      <c r="B6" s="7"/>
      <c r="C6" s="7"/>
      <c r="D6" s="7"/>
      <c r="E6" s="7"/>
      <c r="F6" s="7"/>
      <c r="G6" s="7"/>
      <c r="H6" s="7"/>
      <c r="I6" s="7"/>
      <c r="J6" s="7"/>
    </row>
    <row r="7" spans="1:10" s="11" customFormat="1" ht="21" thickBot="1" x14ac:dyDescent="0.4">
      <c r="A7" s="15"/>
      <c r="B7" s="7"/>
      <c r="C7" s="7"/>
      <c r="D7" s="7"/>
      <c r="E7" s="7"/>
      <c r="F7" s="7"/>
      <c r="G7" s="7"/>
      <c r="H7" s="7"/>
      <c r="I7" s="7"/>
      <c r="J7" s="7"/>
    </row>
    <row r="8" spans="1:10" ht="18" thickBot="1" x14ac:dyDescent="0.35">
      <c r="A8" s="14"/>
      <c r="B8" s="876" t="s">
        <v>133</v>
      </c>
      <c r="C8" s="877"/>
      <c r="D8" s="877"/>
      <c r="E8" s="877"/>
      <c r="F8" s="878"/>
      <c r="G8" s="30"/>
      <c r="H8" s="30"/>
    </row>
    <row r="9" spans="1:10" s="29" customFormat="1" ht="17.399999999999999" x14ac:dyDescent="0.3">
      <c r="A9" s="14"/>
      <c r="B9" s="83" t="s">
        <v>46</v>
      </c>
      <c r="C9" s="80" t="s">
        <v>47</v>
      </c>
      <c r="D9" s="80" t="s">
        <v>48</v>
      </c>
      <c r="E9" s="175" t="s">
        <v>45</v>
      </c>
      <c r="F9" s="81" t="s">
        <v>54</v>
      </c>
    </row>
    <row r="10" spans="1:10" s="29" customFormat="1" ht="17.399999999999999" x14ac:dyDescent="0.3">
      <c r="A10" s="14"/>
      <c r="B10" s="5">
        <v>1</v>
      </c>
      <c r="C10" s="3">
        <v>2906</v>
      </c>
      <c r="D10" s="3" t="s">
        <v>49</v>
      </c>
      <c r="E10" s="705">
        <v>4550</v>
      </c>
      <c r="F10" s="589">
        <v>1.34</v>
      </c>
    </row>
    <row r="11" spans="1:10" s="29" customFormat="1" ht="17.399999999999999" x14ac:dyDescent="0.3">
      <c r="A11" s="14"/>
      <c r="B11" s="5">
        <v>2</v>
      </c>
      <c r="C11" s="3">
        <v>2907</v>
      </c>
      <c r="D11" s="3" t="s">
        <v>50</v>
      </c>
      <c r="E11" s="705">
        <v>110</v>
      </c>
      <c r="F11" s="589">
        <v>22.18</v>
      </c>
    </row>
    <row r="12" spans="1:10" s="29" customFormat="1" ht="17.399999999999999" x14ac:dyDescent="0.3">
      <c r="A12" s="14"/>
      <c r="B12" s="5">
        <v>1</v>
      </c>
      <c r="C12" s="3">
        <v>2908</v>
      </c>
      <c r="D12" s="3" t="s">
        <v>51</v>
      </c>
      <c r="E12" s="705">
        <v>1000</v>
      </c>
      <c r="F12" s="589">
        <v>9</v>
      </c>
    </row>
    <row r="13" spans="1:10" s="29" customFormat="1" ht="17.399999999999999" x14ac:dyDescent="0.3">
      <c r="A13" s="14"/>
      <c r="B13" s="5">
        <v>1</v>
      </c>
      <c r="C13" s="3">
        <v>2906</v>
      </c>
      <c r="D13" s="3" t="s">
        <v>52</v>
      </c>
      <c r="E13" s="705">
        <v>4430</v>
      </c>
      <c r="F13" s="589">
        <v>1.35</v>
      </c>
    </row>
    <row r="14" spans="1:10" s="29" customFormat="1" ht="17.399999999999999" x14ac:dyDescent="0.3">
      <c r="A14" s="14"/>
      <c r="B14" s="5">
        <v>2</v>
      </c>
      <c r="C14" s="3">
        <v>2908</v>
      </c>
      <c r="D14" s="3" t="s">
        <v>53</v>
      </c>
      <c r="E14" s="705">
        <v>23</v>
      </c>
      <c r="F14" s="589">
        <v>48</v>
      </c>
    </row>
    <row r="15" spans="1:10" s="29" customFormat="1" ht="18" thickBot="1" x14ac:dyDescent="0.35">
      <c r="A15" s="14"/>
      <c r="B15" s="53"/>
      <c r="C15" s="41"/>
      <c r="D15" s="41"/>
      <c r="E15" s="41"/>
      <c r="F15" s="54"/>
    </row>
    <row r="16" spans="1:10" s="29" customFormat="1" ht="17.399999999999999" x14ac:dyDescent="0.3">
      <c r="A16" s="14"/>
    </row>
    <row r="17" spans="1:6" s="29" customFormat="1" ht="18" thickBot="1" x14ac:dyDescent="0.35">
      <c r="A17" s="14"/>
    </row>
    <row r="18" spans="1:6" s="29" customFormat="1" ht="18" thickBot="1" x14ac:dyDescent="0.35">
      <c r="A18" s="14"/>
      <c r="B18" s="876" t="s">
        <v>134</v>
      </c>
      <c r="C18" s="877"/>
      <c r="D18" s="877"/>
      <c r="E18" s="877"/>
      <c r="F18" s="878"/>
    </row>
    <row r="19" spans="1:6" s="29" customFormat="1" ht="17.399999999999999" x14ac:dyDescent="0.3">
      <c r="A19" s="14"/>
      <c r="B19" s="83" t="s">
        <v>46</v>
      </c>
      <c r="C19" s="80" t="s">
        <v>47</v>
      </c>
      <c r="D19" s="80" t="s">
        <v>55</v>
      </c>
      <c r="E19" s="175" t="s">
        <v>61</v>
      </c>
      <c r="F19" s="81" t="s">
        <v>54</v>
      </c>
    </row>
    <row r="20" spans="1:6" s="29" customFormat="1" ht="17.399999999999999" x14ac:dyDescent="0.3">
      <c r="A20" s="14"/>
      <c r="B20" s="5">
        <v>1</v>
      </c>
      <c r="C20" s="3">
        <v>2906</v>
      </c>
      <c r="D20" s="3" t="s">
        <v>56</v>
      </c>
      <c r="E20" s="632">
        <v>1102</v>
      </c>
      <c r="F20" s="105">
        <v>6.5</v>
      </c>
    </row>
    <row r="21" spans="1:6" s="29" customFormat="1" ht="17.399999999999999" x14ac:dyDescent="0.3">
      <c r="A21" s="14"/>
      <c r="B21" s="5">
        <v>2</v>
      </c>
      <c r="C21" s="3">
        <v>2907</v>
      </c>
      <c r="D21" s="3" t="s">
        <v>57</v>
      </c>
      <c r="E21" s="632">
        <v>136</v>
      </c>
      <c r="F21" s="105">
        <v>8.8800000000000008</v>
      </c>
    </row>
    <row r="22" spans="1:6" s="29" customFormat="1" ht="17.399999999999999" x14ac:dyDescent="0.3">
      <c r="A22" s="14"/>
      <c r="B22" s="5">
        <v>1</v>
      </c>
      <c r="C22" s="3">
        <v>2908</v>
      </c>
      <c r="D22" s="3" t="s">
        <v>58</v>
      </c>
      <c r="E22" s="632">
        <v>151</v>
      </c>
      <c r="F22" s="105">
        <v>6.5</v>
      </c>
    </row>
    <row r="23" spans="1:6" s="29" customFormat="1" ht="17.399999999999999" x14ac:dyDescent="0.3">
      <c r="A23" s="14"/>
      <c r="B23" s="5">
        <v>2</v>
      </c>
      <c r="C23" s="3">
        <v>2908</v>
      </c>
      <c r="D23" s="3" t="s">
        <v>59</v>
      </c>
      <c r="E23" s="632">
        <v>32</v>
      </c>
      <c r="F23" s="105">
        <v>8.8800000000000008</v>
      </c>
    </row>
    <row r="24" spans="1:6" s="29" customFormat="1" ht="17.399999999999999" x14ac:dyDescent="0.3">
      <c r="A24" s="14"/>
      <c r="B24" s="5">
        <v>1</v>
      </c>
      <c r="C24" s="3">
        <v>2906</v>
      </c>
      <c r="D24" s="3" t="s">
        <v>60</v>
      </c>
      <c r="E24" s="632">
        <v>810</v>
      </c>
      <c r="F24" s="105">
        <v>6.5</v>
      </c>
    </row>
    <row r="25" spans="1:6" s="29" customFormat="1" ht="18" thickBot="1" x14ac:dyDescent="0.35">
      <c r="A25" s="14"/>
      <c r="B25" s="53"/>
      <c r="C25" s="41"/>
      <c r="D25" s="41"/>
      <c r="E25" s="41"/>
      <c r="F25" s="54"/>
    </row>
    <row r="26" spans="1:6" s="29" customFormat="1" ht="17.399999999999999" x14ac:dyDescent="0.3">
      <c r="A26" s="14"/>
    </row>
    <row r="27" spans="1:6" s="29" customFormat="1" ht="18" thickBot="1" x14ac:dyDescent="0.35">
      <c r="A27" s="14"/>
    </row>
    <row r="28" spans="1:6" s="29" customFormat="1" ht="18" thickBot="1" x14ac:dyDescent="0.35">
      <c r="A28" s="14"/>
      <c r="B28" s="876" t="s">
        <v>135</v>
      </c>
      <c r="C28" s="877"/>
      <c r="D28" s="877"/>
      <c r="E28" s="877"/>
      <c r="F28" s="878"/>
    </row>
    <row r="29" spans="1:6" s="29" customFormat="1" ht="17.399999999999999" x14ac:dyDescent="0.3">
      <c r="A29" s="14"/>
      <c r="B29" s="83"/>
      <c r="C29" s="80" t="s">
        <v>46</v>
      </c>
      <c r="D29" s="881" t="s">
        <v>62</v>
      </c>
      <c r="E29" s="881"/>
      <c r="F29" s="81"/>
    </row>
    <row r="30" spans="1:6" s="29" customFormat="1" ht="17.399999999999999" x14ac:dyDescent="0.3">
      <c r="A30" s="14"/>
      <c r="B30" s="5"/>
      <c r="C30" s="3">
        <v>1</v>
      </c>
      <c r="D30" s="106">
        <v>3</v>
      </c>
      <c r="E30" s="107" t="s">
        <v>63</v>
      </c>
      <c r="F30" s="105"/>
    </row>
    <row r="31" spans="1:6" s="29" customFormat="1" ht="17.399999999999999" x14ac:dyDescent="0.3">
      <c r="A31" s="14"/>
      <c r="B31" s="5"/>
      <c r="C31" s="3">
        <v>2</v>
      </c>
      <c r="D31" s="104">
        <v>1.5</v>
      </c>
      <c r="E31" s="107" t="s">
        <v>64</v>
      </c>
      <c r="F31" s="105"/>
    </row>
    <row r="32" spans="1:6" s="29" customFormat="1" ht="18" thickBot="1" x14ac:dyDescent="0.35">
      <c r="A32" s="14"/>
      <c r="B32" s="53"/>
      <c r="C32" s="41"/>
      <c r="D32" s="41"/>
      <c r="E32" s="41"/>
      <c r="F32" s="54"/>
    </row>
    <row r="33" spans="1:6" s="29" customFormat="1" ht="17.399999999999999" x14ac:dyDescent="0.3">
      <c r="A33" s="14"/>
    </row>
    <row r="34" spans="1:6" s="29" customFormat="1" ht="18" thickBot="1" x14ac:dyDescent="0.35">
      <c r="A34" s="14"/>
    </row>
    <row r="35" spans="1:6" s="29" customFormat="1" ht="18" thickBot="1" x14ac:dyDescent="0.35">
      <c r="A35" s="14"/>
      <c r="B35" s="876" t="s">
        <v>136</v>
      </c>
      <c r="C35" s="877"/>
      <c r="D35" s="877"/>
      <c r="E35" s="877"/>
      <c r="F35" s="878"/>
    </row>
    <row r="36" spans="1:6" s="29" customFormat="1" ht="17.399999999999999" x14ac:dyDescent="0.3">
      <c r="A36" s="14"/>
      <c r="B36" s="83"/>
      <c r="C36" s="34" t="s">
        <v>47</v>
      </c>
      <c r="D36" s="34" t="s">
        <v>65</v>
      </c>
      <c r="E36" s="108" t="s">
        <v>66</v>
      </c>
      <c r="F36" s="81"/>
    </row>
    <row r="37" spans="1:6" s="29" customFormat="1" ht="17.399999999999999" x14ac:dyDescent="0.3">
      <c r="A37" s="14"/>
      <c r="B37" s="5"/>
      <c r="C37" s="75">
        <v>2906</v>
      </c>
      <c r="D37" s="75" t="s">
        <v>37</v>
      </c>
      <c r="E37" s="109">
        <v>30000</v>
      </c>
      <c r="F37" s="105"/>
    </row>
    <row r="38" spans="1:6" s="29" customFormat="1" ht="17.399999999999999" x14ac:dyDescent="0.3">
      <c r="A38" s="14"/>
      <c r="B38" s="5"/>
      <c r="C38" s="75">
        <v>2907</v>
      </c>
      <c r="D38" s="75" t="s">
        <v>37</v>
      </c>
      <c r="E38" s="75" t="s">
        <v>41</v>
      </c>
      <c r="F38" s="105"/>
    </row>
    <row r="39" spans="1:6" s="29" customFormat="1" ht="17.399999999999999" x14ac:dyDescent="0.3">
      <c r="A39" s="14"/>
      <c r="B39" s="5"/>
      <c r="C39" s="75">
        <v>2908</v>
      </c>
      <c r="D39" s="75" t="s">
        <v>38</v>
      </c>
      <c r="E39" s="75" t="s">
        <v>41</v>
      </c>
      <c r="F39" s="105"/>
    </row>
    <row r="40" spans="1:6" s="29" customFormat="1" ht="18" thickBot="1" x14ac:dyDescent="0.35">
      <c r="A40" s="14"/>
      <c r="B40" s="53"/>
      <c r="C40" s="41"/>
      <c r="D40" s="41"/>
      <c r="E40" s="41"/>
      <c r="F40" s="54"/>
    </row>
    <row r="41" spans="1:6" s="29" customFormat="1" ht="18" thickBot="1" x14ac:dyDescent="0.35">
      <c r="A41" s="14"/>
    </row>
    <row r="42" spans="1:6" s="29" customFormat="1" ht="18" thickBot="1" x14ac:dyDescent="0.35">
      <c r="A42" s="784" t="s">
        <v>630</v>
      </c>
      <c r="B42" s="786"/>
    </row>
    <row r="43" spans="1:6" s="29" customFormat="1" ht="17.399999999999999" x14ac:dyDescent="0.3"/>
    <row r="44" spans="1:6" s="29" customFormat="1" ht="39.75" customHeight="1" x14ac:dyDescent="0.3">
      <c r="B44" s="801" t="s">
        <v>828</v>
      </c>
      <c r="C44" s="801"/>
      <c r="D44" s="801"/>
      <c r="E44" s="801"/>
      <c r="F44" s="801"/>
    </row>
    <row r="45" spans="1:6" s="29" customFormat="1" ht="39" customHeight="1" x14ac:dyDescent="0.3">
      <c r="B45" s="801" t="s">
        <v>829</v>
      </c>
      <c r="C45" s="801"/>
      <c r="D45" s="801"/>
      <c r="E45" s="801"/>
      <c r="F45" s="801"/>
    </row>
    <row r="46" spans="1:6" s="29" customFormat="1" ht="33.75" customHeight="1" x14ac:dyDescent="0.3">
      <c r="B46" s="801" t="s">
        <v>831</v>
      </c>
      <c r="C46" s="801"/>
      <c r="D46" s="801"/>
      <c r="E46" s="801"/>
      <c r="F46" s="801"/>
    </row>
    <row r="47" spans="1:6" s="29" customFormat="1" ht="39.75" customHeight="1" x14ac:dyDescent="0.3">
      <c r="A47" s="14"/>
      <c r="B47" s="801" t="s">
        <v>830</v>
      </c>
      <c r="C47" s="801"/>
      <c r="D47" s="801"/>
      <c r="E47" s="801"/>
      <c r="F47" s="801"/>
    </row>
    <row r="48" spans="1:6" s="29" customFormat="1" ht="18" thickBot="1" x14ac:dyDescent="0.35">
      <c r="A48" s="14"/>
    </row>
    <row r="49" spans="1:13" ht="18" thickBot="1" x14ac:dyDescent="0.35">
      <c r="A49" s="784" t="s">
        <v>271</v>
      </c>
      <c r="B49" s="786"/>
    </row>
    <row r="50" spans="1:13" ht="17.399999999999999" x14ac:dyDescent="0.3">
      <c r="A50" s="14"/>
    </row>
    <row r="51" spans="1:13" ht="18" customHeight="1" x14ac:dyDescent="0.3">
      <c r="A51" s="117" t="s">
        <v>275</v>
      </c>
      <c r="B51" s="28"/>
      <c r="C51" s="28"/>
      <c r="D51" s="28"/>
      <c r="E51" s="28"/>
      <c r="F51" s="28"/>
      <c r="G51" s="28"/>
      <c r="H51" s="28"/>
      <c r="I51" s="28"/>
      <c r="J51" s="28"/>
      <c r="K51" s="28"/>
      <c r="L51" s="28"/>
      <c r="M51" s="28"/>
    </row>
    <row r="52" spans="1:13" ht="18" thickBot="1" x14ac:dyDescent="0.35">
      <c r="A52" s="25"/>
    </row>
    <row r="53" spans="1:13" s="75" customFormat="1" ht="17.399999999999999" x14ac:dyDescent="0.3">
      <c r="A53" s="73"/>
      <c r="B53" s="110" t="s">
        <v>47</v>
      </c>
      <c r="C53" s="111" t="s">
        <v>67</v>
      </c>
      <c r="D53" s="111" t="s">
        <v>44</v>
      </c>
      <c r="E53" s="111" t="s">
        <v>137</v>
      </c>
      <c r="F53" s="111" t="s">
        <v>138</v>
      </c>
      <c r="G53" s="96"/>
    </row>
    <row r="54" spans="1:13" s="29" customFormat="1" ht="17.399999999999999" x14ac:dyDescent="0.3">
      <c r="A54" s="14"/>
      <c r="B54" s="5">
        <v>2906</v>
      </c>
      <c r="C54" s="112">
        <f>E10*F10+E13*F13</f>
        <v>12077.5</v>
      </c>
      <c r="D54" s="112">
        <f>E20*F20+E24*F24</f>
        <v>12428</v>
      </c>
      <c r="E54" s="112">
        <f>D30*(E20+E24)</f>
        <v>5736</v>
      </c>
      <c r="F54" s="112">
        <f>SUM(C54:E54)</f>
        <v>30241.5</v>
      </c>
      <c r="G54" s="51"/>
    </row>
    <row r="55" spans="1:13" s="29" customFormat="1" ht="17.399999999999999" x14ac:dyDescent="0.3">
      <c r="B55" s="5">
        <v>2907</v>
      </c>
      <c r="C55" s="112">
        <f>E11*F11</f>
        <v>2439.8000000000002</v>
      </c>
      <c r="D55" s="112">
        <f>E21*F21</f>
        <v>1207.68</v>
      </c>
      <c r="E55" s="112">
        <f>(E21*F21)*D31</f>
        <v>1811.52</v>
      </c>
      <c r="F55" s="112">
        <f>SUM(C55:E55)</f>
        <v>5459</v>
      </c>
      <c r="G55" s="51"/>
    </row>
    <row r="56" spans="1:13" s="29" customFormat="1" ht="17.399999999999999" x14ac:dyDescent="0.3">
      <c r="B56" s="5">
        <v>2908</v>
      </c>
      <c r="C56" s="112">
        <f>E12*F12+E14*F14</f>
        <v>10104</v>
      </c>
      <c r="D56" s="112">
        <f>E22*F22+E23*F23</f>
        <v>1265.6600000000001</v>
      </c>
      <c r="E56" s="112">
        <f>E22*D30+E23*F23*D31</f>
        <v>879.24</v>
      </c>
      <c r="F56" s="112">
        <f>SUM(C56:E56)</f>
        <v>12248.9</v>
      </c>
      <c r="G56" s="51"/>
    </row>
    <row r="57" spans="1:13" s="29" customFormat="1" ht="17.399999999999999" x14ac:dyDescent="0.3">
      <c r="B57" s="495" t="s">
        <v>529</v>
      </c>
      <c r="C57" s="496">
        <f>SUM(C54:C56)</f>
        <v>24621.3</v>
      </c>
      <c r="D57" s="496">
        <f>SUM(D54:D56)</f>
        <v>14901.34</v>
      </c>
      <c r="E57" s="496">
        <f>SUM(E54:E56)</f>
        <v>8426.76</v>
      </c>
      <c r="F57" s="496">
        <f>SUM(C57:E57)</f>
        <v>47949.4</v>
      </c>
      <c r="G57" s="51"/>
    </row>
    <row r="58" spans="1:13" ht="13.8" thickBot="1" x14ac:dyDescent="0.3">
      <c r="B58" s="19"/>
      <c r="C58" s="20"/>
      <c r="D58" s="20"/>
      <c r="E58" s="20"/>
      <c r="F58" s="20"/>
      <c r="G58" s="13"/>
    </row>
    <row r="60" spans="1:13" x14ac:dyDescent="0.25">
      <c r="A60" s="879" t="s">
        <v>276</v>
      </c>
      <c r="B60" s="880"/>
      <c r="C60" s="880"/>
      <c r="D60" s="880"/>
      <c r="E60" s="880"/>
      <c r="F60" s="880"/>
      <c r="G60" s="880"/>
    </row>
    <row r="61" spans="1:13" ht="25.5" customHeight="1" x14ac:dyDescent="0.25">
      <c r="A61" s="880"/>
      <c r="B61" s="880"/>
      <c r="C61" s="880"/>
      <c r="D61" s="880"/>
      <c r="E61" s="880"/>
      <c r="F61" s="880"/>
      <c r="G61" s="880"/>
    </row>
    <row r="63" spans="1:13" s="29" customFormat="1" ht="17.399999999999999" x14ac:dyDescent="0.3">
      <c r="C63" s="116" t="s">
        <v>139</v>
      </c>
      <c r="D63" s="113">
        <v>0.1</v>
      </c>
      <c r="E63" s="114"/>
    </row>
    <row r="64" spans="1:13" s="29" customFormat="1" ht="17.399999999999999" x14ac:dyDescent="0.3">
      <c r="C64" s="116" t="s">
        <v>140</v>
      </c>
      <c r="D64" s="113">
        <v>0.25</v>
      </c>
      <c r="E64" s="115"/>
    </row>
    <row r="65" spans="1:8" s="29" customFormat="1" ht="18" thickBot="1" x14ac:dyDescent="0.35"/>
    <row r="66" spans="1:8" s="29" customFormat="1" ht="17.399999999999999" x14ac:dyDescent="0.3">
      <c r="B66" s="110" t="s">
        <v>47</v>
      </c>
      <c r="C66" s="111" t="s">
        <v>67</v>
      </c>
      <c r="D66" s="111" t="s">
        <v>44</v>
      </c>
      <c r="E66" s="111" t="s">
        <v>137</v>
      </c>
      <c r="F66" s="111" t="s">
        <v>138</v>
      </c>
      <c r="G66" s="96"/>
    </row>
    <row r="67" spans="1:8" s="29" customFormat="1" ht="17.399999999999999" x14ac:dyDescent="0.3">
      <c r="B67" s="5">
        <v>2906</v>
      </c>
      <c r="C67" s="112">
        <f>E10*F10+E13*F13</f>
        <v>12077.5</v>
      </c>
      <c r="D67" s="112">
        <f>(E20+E24)*(F20*(1+D63))</f>
        <v>13670.800000000001</v>
      </c>
      <c r="E67" s="112">
        <f>D30*(E20+E24)</f>
        <v>5736</v>
      </c>
      <c r="F67" s="112">
        <f>SUM(C67:E67)</f>
        <v>31484.300000000003</v>
      </c>
      <c r="G67" s="51"/>
    </row>
    <row r="68" spans="1:8" s="29" customFormat="1" ht="17.399999999999999" x14ac:dyDescent="0.3">
      <c r="B68" s="5">
        <v>2907</v>
      </c>
      <c r="C68" s="112">
        <f>E11*F11</f>
        <v>2439.8000000000002</v>
      </c>
      <c r="D68" s="112">
        <f>E21*(F21*(1+D64))</f>
        <v>1509.6000000000001</v>
      </c>
      <c r="E68" s="112">
        <f>(E21*(F21*(1+D64))*D31)</f>
        <v>2264.4</v>
      </c>
      <c r="F68" s="112">
        <f>SUM(C68:E68)</f>
        <v>6213.8000000000011</v>
      </c>
      <c r="G68" s="51"/>
    </row>
    <row r="69" spans="1:8" s="29" customFormat="1" ht="17.399999999999999" x14ac:dyDescent="0.3">
      <c r="B69" s="5">
        <v>2908</v>
      </c>
      <c r="C69" s="112">
        <f>E12*F12+E14*F14</f>
        <v>10104</v>
      </c>
      <c r="D69" s="112">
        <f>E22*(F22*(1+D63))+E23*(F23*(1+D64))</f>
        <v>1434.8500000000001</v>
      </c>
      <c r="E69" s="112">
        <f>E22*D30+E23*(F23*(1+D64))*D31</f>
        <v>985.80000000000007</v>
      </c>
      <c r="F69" s="112">
        <f>SUM(C69:E69)</f>
        <v>12524.65</v>
      </c>
      <c r="G69" s="51"/>
    </row>
    <row r="70" spans="1:8" s="29" customFormat="1" ht="18" thickBot="1" x14ac:dyDescent="0.35">
      <c r="B70" s="53"/>
      <c r="C70" s="41"/>
      <c r="D70" s="41"/>
      <c r="E70" s="41"/>
      <c r="F70" s="41"/>
      <c r="G70" s="54"/>
    </row>
    <row r="71" spans="1:8" s="29" customFormat="1" ht="17.399999999999999" x14ac:dyDescent="0.3"/>
    <row r="72" spans="1:8" ht="17.399999999999999" x14ac:dyDescent="0.3">
      <c r="A72" s="369" t="s">
        <v>448</v>
      </c>
      <c r="B72" s="232"/>
      <c r="C72" s="232"/>
      <c r="D72" s="232"/>
      <c r="E72" s="232"/>
      <c r="F72" s="232"/>
      <c r="G72" s="232"/>
    </row>
    <row r="73" spans="1:8" ht="15.6" x14ac:dyDescent="0.3">
      <c r="A73" s="370" t="s">
        <v>449</v>
      </c>
      <c r="B73" s="371"/>
      <c r="C73" s="371"/>
      <c r="D73" s="371"/>
      <c r="E73" s="371"/>
      <c r="F73" s="371"/>
      <c r="G73" s="371" t="s">
        <v>172</v>
      </c>
    </row>
    <row r="74" spans="1:8" ht="15.6" x14ac:dyDescent="0.3">
      <c r="B74" s="370" t="s">
        <v>438</v>
      </c>
      <c r="C74" s="371"/>
      <c r="D74" s="371"/>
      <c r="E74" s="371"/>
      <c r="F74" s="371"/>
      <c r="G74" s="371"/>
      <c r="H74" s="371"/>
    </row>
    <row r="75" spans="1:8" x14ac:dyDescent="0.25">
      <c r="B75" s="372" t="s">
        <v>166</v>
      </c>
      <c r="C75" s="372" t="s">
        <v>167</v>
      </c>
      <c r="D75" s="373" t="s">
        <v>458</v>
      </c>
      <c r="E75" s="373" t="s">
        <v>459</v>
      </c>
      <c r="F75" s="373" t="s">
        <v>460</v>
      </c>
      <c r="G75" s="373" t="s">
        <v>171</v>
      </c>
      <c r="H75" s="372"/>
    </row>
    <row r="76" spans="1:8" ht="15" x14ac:dyDescent="0.25">
      <c r="B76" s="374">
        <v>1</v>
      </c>
      <c r="C76" s="371">
        <v>2906</v>
      </c>
      <c r="D76" s="375">
        <f>4550</f>
        <v>4550</v>
      </c>
      <c r="E76" s="376">
        <f>1.34</f>
        <v>1.34</v>
      </c>
      <c r="F76" s="377">
        <f>D76*E76</f>
        <v>6097</v>
      </c>
      <c r="G76" s="371"/>
      <c r="H76" s="376"/>
    </row>
    <row r="77" spans="1:8" ht="15" x14ac:dyDescent="0.25">
      <c r="B77" s="374">
        <v>1</v>
      </c>
      <c r="C77" s="371">
        <v>2906</v>
      </c>
      <c r="D77" s="375">
        <f>4430</f>
        <v>4430</v>
      </c>
      <c r="E77" s="376">
        <f>1.35</f>
        <v>1.35</v>
      </c>
      <c r="F77" s="377">
        <f>D77*E77</f>
        <v>5980.5</v>
      </c>
      <c r="G77" s="371"/>
      <c r="H77" s="371"/>
    </row>
    <row r="78" spans="1:8" ht="15" x14ac:dyDescent="0.25">
      <c r="B78" s="374">
        <v>1</v>
      </c>
      <c r="C78" s="371">
        <v>2906</v>
      </c>
      <c r="D78" s="375" t="s">
        <v>172</v>
      </c>
      <c r="E78" s="376" t="s">
        <v>172</v>
      </c>
      <c r="F78" s="377" t="s">
        <v>172</v>
      </c>
      <c r="G78" s="375">
        <v>1102</v>
      </c>
      <c r="H78" s="375"/>
    </row>
    <row r="79" spans="1:8" ht="15" x14ac:dyDescent="0.25">
      <c r="B79" s="374">
        <v>1</v>
      </c>
      <c r="C79" s="371">
        <v>2906</v>
      </c>
      <c r="D79" s="375"/>
      <c r="E79" s="376"/>
      <c r="F79" s="377" t="s">
        <v>172</v>
      </c>
      <c r="G79" s="375">
        <v>810</v>
      </c>
      <c r="H79" s="375"/>
    </row>
    <row r="80" spans="1:8" ht="15" x14ac:dyDescent="0.25">
      <c r="B80" s="374">
        <v>2</v>
      </c>
      <c r="C80" s="371">
        <v>2907</v>
      </c>
      <c r="D80" s="375">
        <v>110</v>
      </c>
      <c r="E80" s="376">
        <v>22.18</v>
      </c>
      <c r="F80" s="377">
        <f>D80*E80</f>
        <v>2439.8000000000002</v>
      </c>
      <c r="G80" s="375">
        <v>136</v>
      </c>
      <c r="H80" s="371"/>
    </row>
    <row r="81" spans="2:8" ht="15" x14ac:dyDescent="0.25">
      <c r="B81" s="374">
        <v>1</v>
      </c>
      <c r="C81" s="371">
        <v>2908</v>
      </c>
      <c r="D81" s="375">
        <v>1000</v>
      </c>
      <c r="E81" s="376">
        <v>9</v>
      </c>
      <c r="F81" s="377">
        <f>D81*E81</f>
        <v>9000</v>
      </c>
      <c r="G81" s="371"/>
      <c r="H81" s="375"/>
    </row>
    <row r="82" spans="2:8" ht="15" x14ac:dyDescent="0.25">
      <c r="B82" s="374">
        <v>1</v>
      </c>
      <c r="C82" s="371">
        <v>2908</v>
      </c>
      <c r="D82" s="375"/>
      <c r="E82" s="376"/>
      <c r="F82" s="377"/>
      <c r="G82" s="375">
        <v>151</v>
      </c>
      <c r="H82" s="375"/>
    </row>
    <row r="83" spans="2:8" ht="15" x14ac:dyDescent="0.25">
      <c r="B83" s="374">
        <v>2</v>
      </c>
      <c r="C83" s="371">
        <v>2908</v>
      </c>
      <c r="D83" s="375">
        <v>23</v>
      </c>
      <c r="E83" s="376">
        <v>48</v>
      </c>
      <c r="F83" s="377">
        <f>D83*E83</f>
        <v>1104</v>
      </c>
      <c r="G83" s="375">
        <v>32</v>
      </c>
      <c r="H83" s="375"/>
    </row>
    <row r="84" spans="2:8" ht="15" x14ac:dyDescent="0.25">
      <c r="B84" s="374"/>
      <c r="C84" s="371"/>
      <c r="D84" s="375"/>
      <c r="E84" s="376"/>
      <c r="F84" s="378"/>
      <c r="G84" s="232"/>
      <c r="H84" s="232"/>
    </row>
    <row r="85" spans="2:8" ht="15.6" x14ac:dyDescent="0.3">
      <c r="B85" s="370"/>
      <c r="C85" s="370" t="s">
        <v>174</v>
      </c>
      <c r="D85" s="232"/>
      <c r="E85" s="379" t="s">
        <v>132</v>
      </c>
      <c r="F85" s="376"/>
      <c r="G85" s="232"/>
      <c r="H85" s="232"/>
    </row>
    <row r="86" spans="2:8" ht="15" x14ac:dyDescent="0.25">
      <c r="B86" s="380" t="s">
        <v>175</v>
      </c>
      <c r="C86" s="376">
        <v>6.5</v>
      </c>
      <c r="D86" s="232"/>
      <c r="E86" s="376">
        <v>3</v>
      </c>
      <c r="F86" s="376" t="s">
        <v>176</v>
      </c>
      <c r="G86" s="232"/>
      <c r="H86" s="232"/>
    </row>
    <row r="87" spans="2:8" ht="15" x14ac:dyDescent="0.25">
      <c r="B87" s="380" t="s">
        <v>177</v>
      </c>
      <c r="C87" s="376">
        <v>8.8800000000000008</v>
      </c>
      <c r="D87" s="232"/>
      <c r="E87" s="381">
        <v>1.5</v>
      </c>
      <c r="F87" s="371" t="s">
        <v>178</v>
      </c>
      <c r="G87" s="232"/>
      <c r="H87" s="375"/>
    </row>
    <row r="88" spans="2:8" ht="15" x14ac:dyDescent="0.25">
      <c r="B88" s="374"/>
      <c r="C88" s="371"/>
      <c r="D88" s="375"/>
      <c r="E88" s="376"/>
      <c r="F88" s="378"/>
      <c r="G88" s="375"/>
      <c r="H88" s="375"/>
    </row>
    <row r="89" spans="2:8" ht="15.6" x14ac:dyDescent="0.3">
      <c r="B89" s="370" t="s">
        <v>439</v>
      </c>
      <c r="C89" s="371"/>
      <c r="D89" s="375"/>
      <c r="E89" s="376"/>
      <c r="F89" s="375"/>
      <c r="G89" s="376"/>
      <c r="H89" s="376"/>
    </row>
    <row r="90" spans="2:8" ht="15.6" x14ac:dyDescent="0.3">
      <c r="B90" s="382" t="s">
        <v>323</v>
      </c>
      <c r="C90" s="232"/>
      <c r="D90" s="232"/>
      <c r="E90" s="232"/>
      <c r="F90" s="232"/>
      <c r="G90" s="376"/>
      <c r="H90" s="376"/>
    </row>
    <row r="91" spans="2:8" ht="15" x14ac:dyDescent="0.25">
      <c r="B91" s="372" t="s">
        <v>166</v>
      </c>
      <c r="C91" s="372" t="s">
        <v>167</v>
      </c>
      <c r="D91" s="412" t="s">
        <v>458</v>
      </c>
      <c r="E91" s="412" t="s">
        <v>459</v>
      </c>
      <c r="F91" s="412" t="s">
        <v>460</v>
      </c>
      <c r="G91" s="372"/>
      <c r="H91" s="376"/>
    </row>
    <row r="92" spans="2:8" ht="15" x14ac:dyDescent="0.25">
      <c r="B92" s="374">
        <v>1</v>
      </c>
      <c r="C92" s="371">
        <v>2906</v>
      </c>
      <c r="D92" s="375">
        <f>4550</f>
        <v>4550</v>
      </c>
      <c r="E92" s="376">
        <f>1.34</f>
        <v>1.34</v>
      </c>
      <c r="F92" s="377">
        <f>D92*E92</f>
        <v>6097</v>
      </c>
      <c r="G92" s="371"/>
      <c r="H92" s="371"/>
    </row>
    <row r="93" spans="2:8" ht="15" x14ac:dyDescent="0.25">
      <c r="B93" s="244">
        <v>1</v>
      </c>
      <c r="C93" s="21">
        <v>2906</v>
      </c>
      <c r="D93" s="213">
        <f>4430</f>
        <v>4430</v>
      </c>
      <c r="E93" s="245">
        <f>1.35</f>
        <v>1.35</v>
      </c>
      <c r="F93" s="250">
        <f>D93*E93</f>
        <v>5980.5</v>
      </c>
      <c r="G93" s="21"/>
      <c r="H93" s="21"/>
    </row>
    <row r="94" spans="2:8" ht="15" x14ac:dyDescent="0.25">
      <c r="B94" s="244">
        <v>1</v>
      </c>
      <c r="C94" s="21">
        <v>2906</v>
      </c>
      <c r="D94" s="213" t="s">
        <v>172</v>
      </c>
      <c r="E94" s="245" t="s">
        <v>172</v>
      </c>
      <c r="F94" s="212" t="s">
        <v>172</v>
      </c>
      <c r="G94" s="213"/>
    </row>
    <row r="95" spans="2:8" ht="15" x14ac:dyDescent="0.25">
      <c r="B95" s="244">
        <v>1</v>
      </c>
      <c r="C95" s="21">
        <v>2906</v>
      </c>
      <c r="D95" s="213"/>
      <c r="E95" s="245"/>
      <c r="F95" s="212" t="s">
        <v>172</v>
      </c>
      <c r="G95" s="213"/>
    </row>
    <row r="96" spans="2:8" ht="15.6" x14ac:dyDescent="0.3">
      <c r="B96" s="244"/>
      <c r="C96" s="248" t="s">
        <v>440</v>
      </c>
      <c r="D96" s="213"/>
      <c r="E96" s="245"/>
      <c r="F96" s="249">
        <f>SUBTOTAL(9,F92:F95)</f>
        <v>12077.5</v>
      </c>
      <c r="G96" s="213"/>
    </row>
    <row r="97" spans="2:11" ht="15" x14ac:dyDescent="0.25">
      <c r="B97" s="244">
        <v>2</v>
      </c>
      <c r="C97" s="21">
        <v>2907</v>
      </c>
      <c r="D97" s="213">
        <v>110</v>
      </c>
      <c r="E97" s="245">
        <v>22.18</v>
      </c>
      <c r="F97" s="250">
        <f>D97*E97</f>
        <v>2439.8000000000002</v>
      </c>
      <c r="G97" s="213"/>
    </row>
    <row r="98" spans="2:11" ht="15.6" x14ac:dyDescent="0.3">
      <c r="B98" s="244"/>
      <c r="C98" s="194" t="s">
        <v>441</v>
      </c>
      <c r="D98" s="213"/>
      <c r="E98" s="245"/>
      <c r="F98" s="249">
        <f>SUBTOTAL(9,F97:F97)</f>
        <v>2439.8000000000002</v>
      </c>
      <c r="G98" s="213"/>
    </row>
    <row r="99" spans="2:11" ht="15" x14ac:dyDescent="0.25">
      <c r="B99" s="244">
        <v>1</v>
      </c>
      <c r="C99" s="21">
        <v>2908</v>
      </c>
      <c r="D99" s="213">
        <v>1000</v>
      </c>
      <c r="E99" s="245">
        <v>9</v>
      </c>
      <c r="F99" s="250">
        <f>D99*E99</f>
        <v>9000</v>
      </c>
      <c r="G99" s="21"/>
    </row>
    <row r="100" spans="2:11" ht="15" x14ac:dyDescent="0.25">
      <c r="B100" s="244">
        <v>1</v>
      </c>
      <c r="C100" s="21">
        <v>2908</v>
      </c>
      <c r="D100" s="213"/>
      <c r="E100" s="245"/>
      <c r="F100" s="250"/>
      <c r="G100" s="213"/>
    </row>
    <row r="101" spans="2:11" ht="15" x14ac:dyDescent="0.25">
      <c r="B101" s="244">
        <v>2</v>
      </c>
      <c r="C101" s="21">
        <v>2908</v>
      </c>
      <c r="D101" s="213">
        <v>23</v>
      </c>
      <c r="E101" s="245">
        <v>48</v>
      </c>
      <c r="F101" s="250">
        <f>D101*E101</f>
        <v>1104</v>
      </c>
      <c r="G101" s="213"/>
    </row>
    <row r="102" spans="2:11" ht="19.2" x14ac:dyDescent="0.6">
      <c r="B102" s="244"/>
      <c r="C102" s="194" t="s">
        <v>442</v>
      </c>
      <c r="D102" s="213"/>
      <c r="E102" s="245"/>
      <c r="F102" s="657">
        <f>SUBTOTAL(9,F99:F101)</f>
        <v>10104</v>
      </c>
      <c r="G102" s="213"/>
    </row>
    <row r="103" spans="2:11" ht="15.6" x14ac:dyDescent="0.3">
      <c r="B103" s="244"/>
      <c r="C103" s="194" t="s">
        <v>181</v>
      </c>
      <c r="D103" s="213"/>
      <c r="E103" s="245"/>
      <c r="F103" s="652">
        <f>SUBTOTAL(9,F92:F101)</f>
        <v>24621.3</v>
      </c>
      <c r="G103" s="213"/>
    </row>
    <row r="104" spans="2:11" ht="15" x14ac:dyDescent="0.25">
      <c r="B104" s="244"/>
      <c r="C104" s="21"/>
      <c r="D104" s="213"/>
      <c r="E104" s="245"/>
      <c r="F104" s="212"/>
      <c r="G104" s="213"/>
    </row>
    <row r="105" spans="2:11" ht="15.6" x14ac:dyDescent="0.3">
      <c r="B105" s="251" t="s">
        <v>174</v>
      </c>
      <c r="C105" s="194"/>
      <c r="D105" s="213"/>
      <c r="E105" s="245"/>
      <c r="F105" s="252"/>
      <c r="G105" s="213"/>
    </row>
    <row r="106" spans="2:11" ht="15.6" x14ac:dyDescent="0.3">
      <c r="B106" s="26" t="s">
        <v>166</v>
      </c>
      <c r="C106" s="26" t="s">
        <v>167</v>
      </c>
      <c r="D106" s="26"/>
      <c r="E106" s="26"/>
      <c r="F106" s="26"/>
      <c r="G106" s="10" t="s">
        <v>171</v>
      </c>
      <c r="H106" s="319" t="s">
        <v>443</v>
      </c>
    </row>
    <row r="107" spans="2:11" ht="15" x14ac:dyDescent="0.25">
      <c r="B107" s="244">
        <v>1</v>
      </c>
      <c r="C107" s="21">
        <v>2906</v>
      </c>
      <c r="D107" s="213"/>
      <c r="E107" s="245"/>
      <c r="F107" s="212"/>
      <c r="G107" s="21"/>
      <c r="H107" s="2"/>
      <c r="I107" s="2"/>
      <c r="J107" s="2"/>
      <c r="K107" s="2"/>
    </row>
    <row r="108" spans="2:11" ht="15" x14ac:dyDescent="0.25">
      <c r="B108" s="244">
        <v>1</v>
      </c>
      <c r="C108" s="21">
        <v>2906</v>
      </c>
      <c r="D108" s="213"/>
      <c r="E108" s="245"/>
      <c r="F108" s="212"/>
      <c r="G108" s="21"/>
      <c r="H108" s="2"/>
      <c r="I108" s="2"/>
      <c r="J108" s="2"/>
      <c r="K108" s="2"/>
    </row>
    <row r="109" spans="2:11" ht="15" x14ac:dyDescent="0.25">
      <c r="B109" s="244">
        <v>1</v>
      </c>
      <c r="C109" s="21">
        <v>2906</v>
      </c>
      <c r="D109" s="213"/>
      <c r="E109" s="245"/>
      <c r="F109" s="212"/>
      <c r="G109" s="213">
        <v>1102</v>
      </c>
      <c r="H109" s="2"/>
      <c r="I109" s="2"/>
      <c r="J109" s="2"/>
      <c r="K109" s="2"/>
    </row>
    <row r="110" spans="2:11" ht="15" x14ac:dyDescent="0.25">
      <c r="B110" s="244">
        <v>1</v>
      </c>
      <c r="C110" s="21">
        <v>2906</v>
      </c>
      <c r="D110" s="213"/>
      <c r="E110" s="245"/>
      <c r="F110" s="212"/>
      <c r="G110" s="213">
        <v>810</v>
      </c>
      <c r="H110" s="2"/>
      <c r="I110" s="2"/>
      <c r="J110" s="2"/>
      <c r="K110" s="2"/>
    </row>
    <row r="111" spans="2:11" ht="15.6" x14ac:dyDescent="0.3">
      <c r="B111" s="244"/>
      <c r="C111" s="248" t="s">
        <v>440</v>
      </c>
      <c r="D111" s="213"/>
      <c r="E111" s="245"/>
      <c r="F111" s="212"/>
      <c r="G111" s="246">
        <f>SUBTOTAL(9,G107:G110)</f>
        <v>1912</v>
      </c>
      <c r="H111" s="253">
        <f>G111*C86</f>
        <v>12428</v>
      </c>
      <c r="I111" s="2"/>
      <c r="J111" s="2"/>
      <c r="K111" s="2"/>
    </row>
    <row r="112" spans="2:11" ht="15.6" x14ac:dyDescent="0.3">
      <c r="B112" s="244">
        <v>2</v>
      </c>
      <c r="C112" s="21">
        <v>2907</v>
      </c>
      <c r="D112" s="213"/>
      <c r="E112" s="245"/>
      <c r="F112" s="212"/>
      <c r="G112" s="213">
        <v>136</v>
      </c>
      <c r="H112" s="254" t="s">
        <v>172</v>
      </c>
      <c r="I112" s="2"/>
      <c r="J112" s="2"/>
      <c r="K112" s="2"/>
    </row>
    <row r="113" spans="2:11" ht="15.6" x14ac:dyDescent="0.3">
      <c r="B113" s="244"/>
      <c r="C113" s="194" t="s">
        <v>441</v>
      </c>
      <c r="D113" s="213"/>
      <c r="E113" s="245"/>
      <c r="F113" s="212"/>
      <c r="G113" s="246">
        <f>SUBTOTAL(9,G112:G112)</f>
        <v>136</v>
      </c>
      <c r="H113" s="253">
        <f>G113*C87</f>
        <v>1207.68</v>
      </c>
      <c r="I113" s="2"/>
      <c r="J113" s="2"/>
      <c r="K113" s="2"/>
    </row>
    <row r="114" spans="2:11" ht="15.6" x14ac:dyDescent="0.3">
      <c r="B114" s="244">
        <v>1</v>
      </c>
      <c r="C114" s="21">
        <v>2908</v>
      </c>
      <c r="D114" s="213"/>
      <c r="E114" s="245"/>
      <c r="F114" s="212"/>
      <c r="G114" s="21"/>
      <c r="H114" s="254" t="s">
        <v>172</v>
      </c>
      <c r="I114" s="2"/>
      <c r="J114" s="2"/>
      <c r="K114" s="2"/>
    </row>
    <row r="115" spans="2:11" ht="15.6" x14ac:dyDescent="0.3">
      <c r="B115" s="244">
        <v>1</v>
      </c>
      <c r="C115" s="21">
        <v>2908</v>
      </c>
      <c r="D115" s="213"/>
      <c r="E115" s="245"/>
      <c r="F115" s="212"/>
      <c r="G115" s="213">
        <v>151</v>
      </c>
      <c r="H115" s="254">
        <f>G115*C86</f>
        <v>981.5</v>
      </c>
      <c r="I115" s="2"/>
      <c r="J115" s="2"/>
      <c r="K115" s="2"/>
    </row>
    <row r="116" spans="2:11" ht="15.6" x14ac:dyDescent="0.3">
      <c r="B116" s="244">
        <v>2</v>
      </c>
      <c r="C116" s="21">
        <v>2908</v>
      </c>
      <c r="D116" s="213"/>
      <c r="E116" s="245"/>
      <c r="F116" s="212"/>
      <c r="G116" s="213">
        <v>32</v>
      </c>
      <c r="H116" s="254">
        <f>G116*C87</f>
        <v>284.16000000000003</v>
      </c>
      <c r="I116" s="2"/>
      <c r="J116" s="2"/>
      <c r="K116" s="2"/>
    </row>
    <row r="117" spans="2:11" ht="19.2" x14ac:dyDescent="0.6">
      <c r="B117" s="244"/>
      <c r="C117" s="194" t="s">
        <v>442</v>
      </c>
      <c r="D117" s="213"/>
      <c r="E117" s="245"/>
      <c r="F117" s="212"/>
      <c r="G117" s="658">
        <f>SUBTOTAL(9,G114:G116)</f>
        <v>183</v>
      </c>
      <c r="H117" s="659">
        <f>SUM(H115:H116)</f>
        <v>1265.6600000000001</v>
      </c>
      <c r="I117" s="2"/>
      <c r="J117" s="2"/>
      <c r="K117" s="2"/>
    </row>
    <row r="118" spans="2:11" ht="15.6" x14ac:dyDescent="0.3">
      <c r="B118" s="244"/>
      <c r="C118" s="194" t="s">
        <v>181</v>
      </c>
      <c r="D118" s="213"/>
      <c r="E118" s="245"/>
      <c r="F118" s="212"/>
      <c r="G118" s="213">
        <f>SUBTOTAL(9,G107:G116)</f>
        <v>2231</v>
      </c>
      <c r="H118" s="652">
        <f>SUBTOTAL(9,H107:H116)</f>
        <v>14901.34</v>
      </c>
      <c r="I118" s="2"/>
      <c r="J118" s="2"/>
      <c r="K118" s="2"/>
    </row>
    <row r="119" spans="2:11" ht="15.6" x14ac:dyDescent="0.3">
      <c r="B119" s="244"/>
      <c r="C119" s="194"/>
      <c r="D119" s="213"/>
      <c r="E119" s="245"/>
      <c r="F119" s="212"/>
      <c r="G119" s="213"/>
      <c r="H119" s="2"/>
      <c r="I119" s="2"/>
      <c r="J119" s="2"/>
      <c r="K119" s="2"/>
    </row>
    <row r="120" spans="2:11" ht="15.6" x14ac:dyDescent="0.3">
      <c r="B120" s="244"/>
      <c r="C120" s="620" t="s">
        <v>187</v>
      </c>
      <c r="D120" s="621"/>
      <c r="E120" s="622" t="s">
        <v>188</v>
      </c>
      <c r="F120" s="653"/>
      <c r="G120" s="623" t="s">
        <v>189</v>
      </c>
      <c r="H120" s="653"/>
      <c r="I120" s="2"/>
      <c r="J120" s="2"/>
      <c r="K120" s="2"/>
    </row>
    <row r="121" spans="2:11" ht="15.6" x14ac:dyDescent="0.3">
      <c r="B121" s="194" t="s">
        <v>70</v>
      </c>
      <c r="C121" s="21"/>
      <c r="D121" s="21"/>
      <c r="E121" s="21"/>
      <c r="F121" s="21"/>
      <c r="G121" s="21"/>
      <c r="H121" s="21"/>
      <c r="I121" s="2"/>
      <c r="J121" s="2"/>
      <c r="K121" s="2"/>
    </row>
    <row r="122" spans="2:11" ht="15" x14ac:dyDescent="0.25">
      <c r="B122" s="21" t="s">
        <v>195</v>
      </c>
      <c r="C122" s="255">
        <f>G111</f>
        <v>1912</v>
      </c>
      <c r="D122" s="21"/>
      <c r="E122" s="256">
        <v>0</v>
      </c>
      <c r="F122" s="21"/>
      <c r="G122" s="255">
        <f>G115</f>
        <v>151</v>
      </c>
      <c r="H122" s="21"/>
      <c r="I122" s="2"/>
      <c r="J122" s="2"/>
      <c r="K122" s="2"/>
    </row>
    <row r="123" spans="2:11" ht="15" x14ac:dyDescent="0.25">
      <c r="B123" s="21" t="s">
        <v>196</v>
      </c>
      <c r="C123" s="383">
        <v>3</v>
      </c>
      <c r="D123" s="371"/>
      <c r="E123" s="383">
        <v>3</v>
      </c>
      <c r="F123" s="371"/>
      <c r="G123" s="383">
        <v>3</v>
      </c>
      <c r="H123" s="21"/>
      <c r="I123" s="2"/>
      <c r="J123" s="2"/>
      <c r="K123" s="2"/>
    </row>
    <row r="124" spans="2:11" ht="15" x14ac:dyDescent="0.25">
      <c r="B124" s="21" t="s">
        <v>197</v>
      </c>
      <c r="C124" s="214">
        <f>C122*C123</f>
        <v>5736</v>
      </c>
      <c r="D124" s="21"/>
      <c r="E124" s="214">
        <f>E122*E123</f>
        <v>0</v>
      </c>
      <c r="F124" s="21"/>
      <c r="G124" s="214">
        <f>G122*G123</f>
        <v>453</v>
      </c>
      <c r="H124" s="21"/>
      <c r="I124" s="2"/>
      <c r="J124" s="2"/>
      <c r="K124" s="2"/>
    </row>
    <row r="125" spans="2:11" ht="15" x14ac:dyDescent="0.25">
      <c r="B125" s="21" t="s">
        <v>198</v>
      </c>
      <c r="C125" s="257"/>
      <c r="D125" s="256">
        <v>0</v>
      </c>
      <c r="E125" s="21"/>
      <c r="F125" s="384">
        <f>G112</f>
        <v>136</v>
      </c>
      <c r="G125" s="21"/>
      <c r="H125" s="258">
        <f>G116</f>
        <v>32</v>
      </c>
      <c r="I125" s="2"/>
      <c r="J125" s="2"/>
      <c r="K125" s="2"/>
    </row>
    <row r="126" spans="2:11" ht="15" x14ac:dyDescent="0.25">
      <c r="B126" s="371" t="s">
        <v>461</v>
      </c>
      <c r="C126" s="257"/>
      <c r="D126" s="245">
        <f>C87</f>
        <v>8.8800000000000008</v>
      </c>
      <c r="E126" s="21"/>
      <c r="F126" s="245">
        <f>C87</f>
        <v>8.8800000000000008</v>
      </c>
      <c r="G126" s="21"/>
      <c r="H126" s="245">
        <f>C87</f>
        <v>8.8800000000000008</v>
      </c>
      <c r="I126" s="2"/>
      <c r="J126" s="2"/>
      <c r="K126" s="2"/>
    </row>
    <row r="127" spans="2:11" ht="15" x14ac:dyDescent="0.25">
      <c r="B127" s="21" t="s">
        <v>199</v>
      </c>
      <c r="C127" s="21"/>
      <c r="D127" s="259">
        <v>1.5</v>
      </c>
      <c r="E127" s="21"/>
      <c r="F127" s="259">
        <v>1.5</v>
      </c>
      <c r="G127" s="21"/>
      <c r="H127" s="259">
        <v>1.5</v>
      </c>
      <c r="I127" s="2"/>
      <c r="J127" s="2"/>
      <c r="K127" s="2"/>
    </row>
    <row r="128" spans="2:11" ht="15" x14ac:dyDescent="0.25">
      <c r="B128" s="21" t="s">
        <v>200</v>
      </c>
      <c r="C128" s="21"/>
      <c r="D128" s="385">
        <f>D125*D127</f>
        <v>0</v>
      </c>
      <c r="E128" s="21"/>
      <c r="F128" s="385">
        <f>F125*F127*F126</f>
        <v>1811.5200000000002</v>
      </c>
      <c r="G128" s="21"/>
      <c r="H128" s="385">
        <f>H125*H127*H126</f>
        <v>426.24</v>
      </c>
      <c r="I128" s="2"/>
      <c r="J128" s="2"/>
      <c r="K128" s="2"/>
    </row>
    <row r="129" spans="1:11" ht="15.6" x14ac:dyDescent="0.3">
      <c r="B129" s="21" t="s">
        <v>444</v>
      </c>
      <c r="D129" s="386">
        <f>C124+D128</f>
        <v>5736</v>
      </c>
      <c r="E129" s="260" t="s">
        <v>172</v>
      </c>
      <c r="F129" s="386">
        <f>E124+F128</f>
        <v>1811.5200000000002</v>
      </c>
      <c r="G129" s="260" t="s">
        <v>172</v>
      </c>
      <c r="H129" s="386">
        <f>G124+H128</f>
        <v>879.24</v>
      </c>
      <c r="I129" s="386">
        <f>D129+F129+H129</f>
        <v>8426.76</v>
      </c>
      <c r="J129" s="2"/>
      <c r="K129" s="2"/>
    </row>
    <row r="130" spans="1:11" ht="15.6" x14ac:dyDescent="0.3">
      <c r="F130" s="2"/>
      <c r="G130" s="2"/>
      <c r="H130" s="2"/>
      <c r="I130" s="654" t="s">
        <v>172</v>
      </c>
      <c r="J130" s="2"/>
      <c r="K130" s="2"/>
    </row>
    <row r="131" spans="1:11" ht="15.6" x14ac:dyDescent="0.3">
      <c r="B131" s="21" t="s">
        <v>202</v>
      </c>
      <c r="F131" s="2"/>
      <c r="G131" s="2"/>
      <c r="H131" s="2"/>
      <c r="I131" s="654" t="s">
        <v>172</v>
      </c>
      <c r="J131" s="2"/>
      <c r="K131" s="2"/>
    </row>
    <row r="132" spans="1:11" ht="15.6" x14ac:dyDescent="0.3">
      <c r="B132" s="21" t="s">
        <v>445</v>
      </c>
      <c r="D132" s="315">
        <f>F96</f>
        <v>12077.5</v>
      </c>
      <c r="E132" s="315"/>
      <c r="F132" s="315">
        <f>F98</f>
        <v>2439.8000000000002</v>
      </c>
      <c r="G132" s="315"/>
      <c r="H132" s="315">
        <f>F102</f>
        <v>10104</v>
      </c>
      <c r="I132" s="386">
        <f>D132+F132+H132</f>
        <v>24621.3</v>
      </c>
      <c r="J132" s="2"/>
      <c r="K132" s="2"/>
    </row>
    <row r="133" spans="1:11" ht="15.6" x14ac:dyDescent="0.3">
      <c r="B133" s="21" t="s">
        <v>446</v>
      </c>
      <c r="D133" s="316">
        <f>H111</f>
        <v>12428</v>
      </c>
      <c r="E133" s="316"/>
      <c r="F133" s="316">
        <f>H113</f>
        <v>1207.68</v>
      </c>
      <c r="G133" s="316"/>
      <c r="H133" s="316">
        <f>H117</f>
        <v>1265.6600000000001</v>
      </c>
      <c r="I133" s="655">
        <f>D133+F133+H133</f>
        <v>14901.34</v>
      </c>
      <c r="J133" s="2"/>
      <c r="K133" s="2"/>
    </row>
    <row r="134" spans="1:11" ht="19.2" x14ac:dyDescent="0.6">
      <c r="B134" s="21" t="s">
        <v>447</v>
      </c>
      <c r="D134" s="317">
        <f>D129</f>
        <v>5736</v>
      </c>
      <c r="E134" s="318" t="s">
        <v>172</v>
      </c>
      <c r="F134" s="317">
        <f>F129</f>
        <v>1811.5200000000002</v>
      </c>
      <c r="G134" s="318" t="s">
        <v>172</v>
      </c>
      <c r="H134" s="317">
        <f>H129</f>
        <v>879.24</v>
      </c>
      <c r="I134" s="656">
        <f>D134+F134+H134</f>
        <v>8426.76</v>
      </c>
      <c r="J134" s="2"/>
      <c r="K134" s="2"/>
    </row>
    <row r="135" spans="1:11" ht="15.6" x14ac:dyDescent="0.3">
      <c r="D135" s="155">
        <f>SUM(D132:D134)</f>
        <v>30241.5</v>
      </c>
      <c r="E135" s="155" t="s">
        <v>172</v>
      </c>
      <c r="F135" s="155">
        <f>SUM(F132:F134)</f>
        <v>5459.0000000000009</v>
      </c>
      <c r="G135" s="155" t="s">
        <v>172</v>
      </c>
      <c r="H135" s="155">
        <f>SUM(H132:H134)</f>
        <v>12248.9</v>
      </c>
      <c r="I135" s="386">
        <f>D135+F135+H135</f>
        <v>47949.4</v>
      </c>
      <c r="J135" s="2"/>
      <c r="K135" s="2"/>
    </row>
    <row r="136" spans="1:11" ht="15" x14ac:dyDescent="0.25">
      <c r="F136" s="2"/>
      <c r="G136" s="2"/>
      <c r="H136" s="2"/>
      <c r="I136" s="2"/>
      <c r="J136" s="2"/>
      <c r="K136" s="2"/>
    </row>
    <row r="137" spans="1:11" ht="15" x14ac:dyDescent="0.25">
      <c r="F137" s="2"/>
      <c r="G137" s="2"/>
      <c r="H137" s="2"/>
      <c r="I137" s="2"/>
      <c r="J137" s="2"/>
      <c r="K137" s="2"/>
    </row>
    <row r="138" spans="1:11" ht="17.55" customHeight="1" x14ac:dyDescent="0.3">
      <c r="A138" s="660" t="s">
        <v>450</v>
      </c>
    </row>
    <row r="139" spans="1:11" ht="15.6" x14ac:dyDescent="0.3">
      <c r="B139" s="194"/>
      <c r="C139" s="21"/>
      <c r="D139" s="21"/>
      <c r="E139" s="21"/>
      <c r="F139" s="21"/>
      <c r="G139" s="21"/>
      <c r="H139" s="21"/>
    </row>
    <row r="140" spans="1:11" ht="15.6" x14ac:dyDescent="0.3">
      <c r="B140" s="194" t="s">
        <v>753</v>
      </c>
      <c r="C140" s="21"/>
      <c r="D140" s="21"/>
      <c r="E140" s="21"/>
      <c r="F140" s="21"/>
      <c r="G140" s="21"/>
      <c r="H140" s="21"/>
    </row>
    <row r="141" spans="1:11" ht="15.6" x14ac:dyDescent="0.3">
      <c r="B141" s="392" t="s">
        <v>166</v>
      </c>
      <c r="C141" s="392" t="s">
        <v>167</v>
      </c>
      <c r="D141" s="412" t="s">
        <v>458</v>
      </c>
      <c r="E141" s="412" t="s">
        <v>459</v>
      </c>
      <c r="F141" s="412" t="s">
        <v>460</v>
      </c>
      <c r="G141" s="412" t="s">
        <v>171</v>
      </c>
      <c r="H141" s="372"/>
    </row>
    <row r="142" spans="1:11" ht="15" x14ac:dyDescent="0.25">
      <c r="B142" s="374">
        <v>1</v>
      </c>
      <c r="C142" s="371">
        <v>2906</v>
      </c>
      <c r="D142" s="375">
        <f>4550</f>
        <v>4550</v>
      </c>
      <c r="E142" s="376">
        <f>1.34</f>
        <v>1.34</v>
      </c>
      <c r="F142" s="377">
        <f>D142*E142</f>
        <v>6097</v>
      </c>
      <c r="G142" s="371"/>
      <c r="H142" s="376"/>
    </row>
    <row r="143" spans="1:11" ht="15" x14ac:dyDescent="0.25">
      <c r="B143" s="374">
        <v>1</v>
      </c>
      <c r="C143" s="371">
        <v>2906</v>
      </c>
      <c r="D143" s="375">
        <f>4430</f>
        <v>4430</v>
      </c>
      <c r="E143" s="376">
        <f>1.35</f>
        <v>1.35</v>
      </c>
      <c r="F143" s="377">
        <f>D143*E143</f>
        <v>5980.5</v>
      </c>
      <c r="G143" s="371"/>
      <c r="H143" s="402"/>
    </row>
    <row r="144" spans="1:11" ht="15" x14ac:dyDescent="0.25">
      <c r="B144" s="374">
        <v>1</v>
      </c>
      <c r="C144" s="371">
        <v>2906</v>
      </c>
      <c r="D144" s="375" t="s">
        <v>172</v>
      </c>
      <c r="E144" s="376" t="s">
        <v>172</v>
      </c>
      <c r="F144" s="377" t="s">
        <v>172</v>
      </c>
      <c r="G144" s="375">
        <v>1102</v>
      </c>
      <c r="H144" s="375"/>
    </row>
    <row r="145" spans="2:9" ht="15" x14ac:dyDescent="0.25">
      <c r="B145" s="374">
        <v>1</v>
      </c>
      <c r="C145" s="371">
        <v>2906</v>
      </c>
      <c r="D145" s="375"/>
      <c r="E145" s="376"/>
      <c r="F145" s="377" t="s">
        <v>172</v>
      </c>
      <c r="G145" s="375">
        <v>810</v>
      </c>
      <c r="H145" s="375"/>
    </row>
    <row r="146" spans="2:9" ht="15" x14ac:dyDescent="0.25">
      <c r="B146" s="374">
        <v>2</v>
      </c>
      <c r="C146" s="371">
        <v>2907</v>
      </c>
      <c r="D146" s="375">
        <v>110</v>
      </c>
      <c r="E146" s="376">
        <v>22.18</v>
      </c>
      <c r="F146" s="377">
        <f>D146*E146</f>
        <v>2439.8000000000002</v>
      </c>
      <c r="G146" s="375">
        <v>136</v>
      </c>
      <c r="H146" s="371"/>
    </row>
    <row r="147" spans="2:9" ht="15" x14ac:dyDescent="0.25">
      <c r="B147" s="374">
        <v>1</v>
      </c>
      <c r="C147" s="371">
        <v>2908</v>
      </c>
      <c r="D147" s="375">
        <v>1000</v>
      </c>
      <c r="E147" s="376">
        <v>9</v>
      </c>
      <c r="F147" s="377">
        <f>D147*E147</f>
        <v>9000</v>
      </c>
      <c r="G147" s="371"/>
      <c r="H147" s="375"/>
    </row>
    <row r="148" spans="2:9" ht="15" x14ac:dyDescent="0.25">
      <c r="B148" s="374">
        <v>1</v>
      </c>
      <c r="C148" s="371">
        <v>2908</v>
      </c>
      <c r="D148" s="375"/>
      <c r="E148" s="376"/>
      <c r="F148" s="377"/>
      <c r="G148" s="375">
        <v>151</v>
      </c>
      <c r="H148" s="375"/>
    </row>
    <row r="149" spans="2:9" ht="15" x14ac:dyDescent="0.25">
      <c r="B149" s="374">
        <v>2</v>
      </c>
      <c r="C149" s="371">
        <v>2908</v>
      </c>
      <c r="D149" s="375">
        <v>23</v>
      </c>
      <c r="E149" s="376">
        <v>48</v>
      </c>
      <c r="F149" s="377">
        <f>D149*E149</f>
        <v>1104</v>
      </c>
      <c r="G149" s="375">
        <v>32</v>
      </c>
      <c r="H149" s="375"/>
    </row>
    <row r="150" spans="2:9" ht="15" x14ac:dyDescent="0.25">
      <c r="B150" s="374"/>
      <c r="C150" s="371"/>
      <c r="D150" s="375"/>
      <c r="E150" s="376"/>
      <c r="F150" s="378"/>
      <c r="G150" s="232"/>
      <c r="H150" s="232"/>
    </row>
    <row r="151" spans="2:9" ht="15.6" x14ac:dyDescent="0.3">
      <c r="B151" s="370"/>
      <c r="C151" s="370" t="s">
        <v>174</v>
      </c>
      <c r="D151" s="232"/>
      <c r="E151" s="379" t="s">
        <v>132</v>
      </c>
      <c r="F151" s="376"/>
      <c r="G151" s="232"/>
      <c r="H151" s="232"/>
    </row>
    <row r="152" spans="2:9" ht="15" x14ac:dyDescent="0.25">
      <c r="B152" s="314" t="s">
        <v>175</v>
      </c>
      <c r="C152" s="245">
        <f>6.5*1.1</f>
        <v>7.15</v>
      </c>
      <c r="E152" s="245">
        <v>3</v>
      </c>
      <c r="F152" s="245" t="s">
        <v>176</v>
      </c>
    </row>
    <row r="153" spans="2:9" ht="15" x14ac:dyDescent="0.25">
      <c r="B153" s="314" t="s">
        <v>177</v>
      </c>
      <c r="C153" s="245">
        <f>8.88*1.25</f>
        <v>11.100000000000001</v>
      </c>
      <c r="E153" s="247">
        <v>1.5</v>
      </c>
      <c r="F153" s="21" t="s">
        <v>178</v>
      </c>
      <c r="H153" s="213"/>
    </row>
    <row r="154" spans="2:9" ht="15" x14ac:dyDescent="0.25">
      <c r="B154" s="244"/>
      <c r="C154" s="21"/>
      <c r="D154" s="213"/>
      <c r="E154" s="245"/>
      <c r="F154" s="212"/>
      <c r="G154" s="213"/>
      <c r="H154" s="213"/>
    </row>
    <row r="155" spans="2:9" ht="15.6" x14ac:dyDescent="0.3">
      <c r="B155" s="370" t="s">
        <v>439</v>
      </c>
      <c r="C155" s="371"/>
      <c r="D155" s="375"/>
      <c r="E155" s="376"/>
      <c r="F155" s="375"/>
      <c r="G155" s="376"/>
      <c r="H155" s="376"/>
      <c r="I155" s="232"/>
    </row>
    <row r="156" spans="2:9" ht="15.6" x14ac:dyDescent="0.3">
      <c r="B156" s="382" t="s">
        <v>323</v>
      </c>
      <c r="C156" s="232"/>
      <c r="D156" s="232"/>
      <c r="E156" s="232"/>
      <c r="F156" s="232"/>
      <c r="G156" s="376"/>
      <c r="H156" s="376"/>
      <c r="I156" s="232"/>
    </row>
    <row r="157" spans="2:9" ht="15.6" x14ac:dyDescent="0.3">
      <c r="B157" s="392" t="s">
        <v>166</v>
      </c>
      <c r="C157" s="392" t="s">
        <v>167</v>
      </c>
      <c r="D157" s="412" t="s">
        <v>458</v>
      </c>
      <c r="E157" s="412" t="s">
        <v>459</v>
      </c>
      <c r="F157" s="412" t="s">
        <v>460</v>
      </c>
      <c r="G157" s="372"/>
      <c r="H157" s="376"/>
      <c r="I157" s="232"/>
    </row>
    <row r="158" spans="2:9" ht="15" x14ac:dyDescent="0.25">
      <c r="B158" s="374">
        <v>1</v>
      </c>
      <c r="C158" s="371">
        <v>2906</v>
      </c>
      <c r="D158" s="375">
        <f>4550</f>
        <v>4550</v>
      </c>
      <c r="E158" s="376">
        <f>1.34</f>
        <v>1.34</v>
      </c>
      <c r="F158" s="387">
        <f>D158*E158</f>
        <v>6097</v>
      </c>
      <c r="G158" s="371"/>
      <c r="H158" s="371"/>
      <c r="I158" s="232"/>
    </row>
    <row r="159" spans="2:9" ht="15" x14ac:dyDescent="0.25">
      <c r="B159" s="374">
        <v>1</v>
      </c>
      <c r="C159" s="371">
        <v>2906</v>
      </c>
      <c r="D159" s="375">
        <f>4430</f>
        <v>4430</v>
      </c>
      <c r="E159" s="376">
        <f>1.35</f>
        <v>1.35</v>
      </c>
      <c r="F159" s="387">
        <f>D159*E159</f>
        <v>5980.5</v>
      </c>
      <c r="G159" s="371"/>
      <c r="H159" s="371"/>
      <c r="I159" s="232"/>
    </row>
    <row r="160" spans="2:9" ht="15" x14ac:dyDescent="0.25">
      <c r="B160" s="374">
        <v>1</v>
      </c>
      <c r="C160" s="371">
        <v>2906</v>
      </c>
      <c r="D160" s="375" t="s">
        <v>172</v>
      </c>
      <c r="E160" s="376" t="s">
        <v>172</v>
      </c>
      <c r="F160" s="387" t="s">
        <v>172</v>
      </c>
      <c r="G160" s="375"/>
      <c r="H160" s="232"/>
      <c r="I160" s="232"/>
    </row>
    <row r="161" spans="2:9" ht="15" x14ac:dyDescent="0.25">
      <c r="B161" s="374">
        <v>1</v>
      </c>
      <c r="C161" s="371">
        <v>2906</v>
      </c>
      <c r="D161" s="375"/>
      <c r="E161" s="376"/>
      <c r="F161" s="387" t="s">
        <v>172</v>
      </c>
      <c r="G161" s="375"/>
      <c r="H161" s="232"/>
      <c r="I161" s="232"/>
    </row>
    <row r="162" spans="2:9" ht="15.6" x14ac:dyDescent="0.3">
      <c r="B162" s="374"/>
      <c r="C162" s="388" t="s">
        <v>440</v>
      </c>
      <c r="D162" s="375"/>
      <c r="E162" s="376"/>
      <c r="F162" s="389">
        <f>SUBTOTAL(9,F158:F161)</f>
        <v>12077.5</v>
      </c>
      <c r="G162" s="375"/>
      <c r="H162" s="232"/>
      <c r="I162" s="232"/>
    </row>
    <row r="163" spans="2:9" ht="15" x14ac:dyDescent="0.25">
      <c r="B163" s="374">
        <v>2</v>
      </c>
      <c r="C163" s="371">
        <v>2907</v>
      </c>
      <c r="D163" s="375">
        <v>110</v>
      </c>
      <c r="E163" s="376">
        <v>22.18</v>
      </c>
      <c r="F163" s="387">
        <f>D163*E163</f>
        <v>2439.8000000000002</v>
      </c>
      <c r="G163" s="375"/>
      <c r="H163" s="232"/>
      <c r="I163" s="232"/>
    </row>
    <row r="164" spans="2:9" ht="15.6" x14ac:dyDescent="0.3">
      <c r="B164" s="374"/>
      <c r="C164" s="370" t="s">
        <v>441</v>
      </c>
      <c r="D164" s="375"/>
      <c r="E164" s="376"/>
      <c r="F164" s="389">
        <f>SUBTOTAL(9,F163:F163)</f>
        <v>2439.8000000000002</v>
      </c>
      <c r="G164" s="375"/>
      <c r="H164" s="232"/>
      <c r="I164" s="232"/>
    </row>
    <row r="165" spans="2:9" ht="15" x14ac:dyDescent="0.25">
      <c r="B165" s="374">
        <v>1</v>
      </c>
      <c r="C165" s="371">
        <v>2908</v>
      </c>
      <c r="D165" s="375">
        <v>1000</v>
      </c>
      <c r="E165" s="376">
        <v>9</v>
      </c>
      <c r="F165" s="387">
        <f>D165*E165</f>
        <v>9000</v>
      </c>
      <c r="G165" s="371"/>
      <c r="H165" s="232"/>
      <c r="I165" s="232"/>
    </row>
    <row r="166" spans="2:9" ht="15" x14ac:dyDescent="0.25">
      <c r="B166" s="374">
        <v>1</v>
      </c>
      <c r="C166" s="371">
        <v>2908</v>
      </c>
      <c r="D166" s="375"/>
      <c r="E166" s="376"/>
      <c r="F166" s="387"/>
      <c r="G166" s="375"/>
      <c r="H166" s="232"/>
      <c r="I166" s="232"/>
    </row>
    <row r="167" spans="2:9" ht="15" x14ac:dyDescent="0.25">
      <c r="B167" s="374">
        <v>2</v>
      </c>
      <c r="C167" s="371">
        <v>2908</v>
      </c>
      <c r="D167" s="375">
        <v>23</v>
      </c>
      <c r="E167" s="376">
        <v>48</v>
      </c>
      <c r="F167" s="387">
        <f>D167*E167</f>
        <v>1104</v>
      </c>
      <c r="G167" s="375"/>
      <c r="H167" s="232"/>
      <c r="I167" s="232"/>
    </row>
    <row r="168" spans="2:9" ht="15.6" x14ac:dyDescent="0.3">
      <c r="B168" s="374"/>
      <c r="C168" s="370" t="s">
        <v>442</v>
      </c>
      <c r="D168" s="375"/>
      <c r="E168" s="376"/>
      <c r="F168" s="389">
        <f>SUBTOTAL(9,F165:F167)</f>
        <v>10104</v>
      </c>
      <c r="G168" s="375"/>
      <c r="H168" s="232"/>
      <c r="I168" s="232"/>
    </row>
    <row r="169" spans="2:9" ht="17.399999999999999" x14ac:dyDescent="0.3">
      <c r="B169" s="374"/>
      <c r="C169" s="370" t="s">
        <v>181</v>
      </c>
      <c r="D169" s="375"/>
      <c r="E169" s="376"/>
      <c r="F169" s="353">
        <f>SUBTOTAL(9,F158:F167)</f>
        <v>24621.3</v>
      </c>
      <c r="G169" s="375"/>
      <c r="H169" s="232"/>
      <c r="I169" s="232"/>
    </row>
    <row r="170" spans="2:9" ht="15" x14ac:dyDescent="0.25">
      <c r="B170" s="374"/>
      <c r="C170" s="371"/>
      <c r="D170" s="375"/>
      <c r="E170" s="376"/>
      <c r="F170" s="378"/>
      <c r="G170" s="375"/>
      <c r="H170" s="232"/>
      <c r="I170" s="232"/>
    </row>
    <row r="171" spans="2:9" ht="15.6" x14ac:dyDescent="0.3">
      <c r="B171" s="390" t="s">
        <v>174</v>
      </c>
      <c r="C171" s="370"/>
      <c r="D171" s="375"/>
      <c r="E171" s="376"/>
      <c r="F171" s="391"/>
      <c r="G171" s="375"/>
      <c r="H171" s="232"/>
      <c r="I171" s="232"/>
    </row>
    <row r="172" spans="2:9" ht="15.6" x14ac:dyDescent="0.3">
      <c r="B172" s="392" t="s">
        <v>166</v>
      </c>
      <c r="C172" s="392" t="s">
        <v>167</v>
      </c>
      <c r="D172" s="372"/>
      <c r="E172" s="372"/>
      <c r="F172" s="372"/>
      <c r="G172" s="392" t="s">
        <v>171</v>
      </c>
      <c r="H172" s="382" t="s">
        <v>443</v>
      </c>
      <c r="I172" s="232"/>
    </row>
    <row r="173" spans="2:9" ht="15" x14ac:dyDescent="0.25">
      <c r="B173" s="374">
        <v>1</v>
      </c>
      <c r="C173" s="371">
        <v>2906</v>
      </c>
      <c r="D173" s="375"/>
      <c r="E173" s="376"/>
      <c r="F173" s="378"/>
      <c r="G173" s="371"/>
      <c r="H173" s="232"/>
      <c r="I173" s="232"/>
    </row>
    <row r="174" spans="2:9" ht="15" x14ac:dyDescent="0.25">
      <c r="B174" s="374">
        <v>1</v>
      </c>
      <c r="C174" s="371">
        <v>2906</v>
      </c>
      <c r="D174" s="375"/>
      <c r="E174" s="376"/>
      <c r="F174" s="378"/>
      <c r="G174" s="371"/>
      <c r="H174" s="232"/>
      <c r="I174" s="232"/>
    </row>
    <row r="175" spans="2:9" ht="15" x14ac:dyDescent="0.25">
      <c r="B175" s="374">
        <v>1</v>
      </c>
      <c r="C175" s="371">
        <v>2906</v>
      </c>
      <c r="D175" s="375"/>
      <c r="E175" s="376"/>
      <c r="F175" s="378"/>
      <c r="G175" s="375">
        <v>1102</v>
      </c>
      <c r="H175" s="232"/>
      <c r="I175" s="232"/>
    </row>
    <row r="176" spans="2:9" ht="16.8" x14ac:dyDescent="0.4">
      <c r="B176" s="374">
        <v>1</v>
      </c>
      <c r="C176" s="371">
        <v>2906</v>
      </c>
      <c r="D176" s="375"/>
      <c r="E176" s="376"/>
      <c r="F176" s="378"/>
      <c r="G176" s="393">
        <v>810</v>
      </c>
      <c r="H176" s="232"/>
      <c r="I176" s="232"/>
    </row>
    <row r="177" spans="2:10" ht="19.2" x14ac:dyDescent="0.6">
      <c r="B177" s="374"/>
      <c r="C177" s="388" t="s">
        <v>440</v>
      </c>
      <c r="D177" s="375"/>
      <c r="E177" s="376"/>
      <c r="F177" s="378"/>
      <c r="G177" s="394">
        <f>SUBTOTAL(9,G173:G176)</f>
        <v>1912</v>
      </c>
      <c r="H177" s="395">
        <f>G177*C152</f>
        <v>13670.800000000001</v>
      </c>
      <c r="I177" s="232"/>
    </row>
    <row r="178" spans="2:10" ht="16.8" x14ac:dyDescent="0.4">
      <c r="B178" s="374">
        <v>2</v>
      </c>
      <c r="C178" s="371">
        <v>2907</v>
      </c>
      <c r="D178" s="375"/>
      <c r="E178" s="376"/>
      <c r="F178" s="378"/>
      <c r="G178" s="393">
        <v>136</v>
      </c>
      <c r="H178" s="396" t="s">
        <v>172</v>
      </c>
      <c r="I178" s="232"/>
    </row>
    <row r="179" spans="2:10" ht="19.2" x14ac:dyDescent="0.6">
      <c r="B179" s="374"/>
      <c r="C179" s="370" t="s">
        <v>441</v>
      </c>
      <c r="D179" s="375"/>
      <c r="E179" s="376"/>
      <c r="F179" s="378"/>
      <c r="G179" s="394">
        <f>SUBTOTAL(9,G178:G178)</f>
        <v>136</v>
      </c>
      <c r="H179" s="397">
        <f>G179*C153</f>
        <v>1509.6000000000001</v>
      </c>
      <c r="I179" s="232"/>
    </row>
    <row r="180" spans="2:10" ht="15.6" x14ac:dyDescent="0.3">
      <c r="B180" s="374">
        <v>1</v>
      </c>
      <c r="C180" s="371">
        <v>2908</v>
      </c>
      <c r="D180" s="375"/>
      <c r="E180" s="376"/>
      <c r="F180" s="378"/>
      <c r="G180" s="371"/>
      <c r="H180" s="396" t="s">
        <v>172</v>
      </c>
      <c r="I180" s="661"/>
      <c r="J180" s="2"/>
    </row>
    <row r="181" spans="2:10" ht="15.6" x14ac:dyDescent="0.3">
      <c r="B181" s="374">
        <v>1</v>
      </c>
      <c r="C181" s="371">
        <v>2908</v>
      </c>
      <c r="D181" s="375"/>
      <c r="E181" s="376"/>
      <c r="F181" s="378"/>
      <c r="G181" s="375">
        <v>151</v>
      </c>
      <c r="H181" s="396">
        <f>G181*C152</f>
        <v>1079.6500000000001</v>
      </c>
      <c r="I181" s="661"/>
      <c r="J181" s="2"/>
    </row>
    <row r="182" spans="2:10" ht="16.8" x14ac:dyDescent="0.4">
      <c r="B182" s="374">
        <v>2</v>
      </c>
      <c r="C182" s="371">
        <v>2908</v>
      </c>
      <c r="D182" s="375"/>
      <c r="E182" s="376"/>
      <c r="F182" s="378"/>
      <c r="G182" s="393">
        <v>32</v>
      </c>
      <c r="H182" s="396">
        <f>G182*C153</f>
        <v>355.20000000000005</v>
      </c>
      <c r="I182" s="661"/>
      <c r="J182" s="2"/>
    </row>
    <row r="183" spans="2:10" ht="19.2" x14ac:dyDescent="0.6">
      <c r="B183" s="374"/>
      <c r="C183" s="370" t="s">
        <v>442</v>
      </c>
      <c r="D183" s="375"/>
      <c r="E183" s="376"/>
      <c r="F183" s="378"/>
      <c r="G183" s="394">
        <f>SUBTOTAL(9,G180:G182)</f>
        <v>183</v>
      </c>
      <c r="H183" s="398">
        <f>SUM(H181:H182)</f>
        <v>1434.8500000000001</v>
      </c>
      <c r="I183" s="661"/>
      <c r="J183" s="2"/>
    </row>
    <row r="184" spans="2:10" ht="19.2" x14ac:dyDescent="0.6">
      <c r="B184" s="374"/>
      <c r="C184" s="370" t="s">
        <v>181</v>
      </c>
      <c r="D184" s="375"/>
      <c r="E184" s="376"/>
      <c r="F184" s="378"/>
      <c r="G184" s="394">
        <f>SUBTOTAL(9,G173:G182)</f>
        <v>2231</v>
      </c>
      <c r="H184" s="662">
        <f>SUBTOTAL(9,H173:H182)</f>
        <v>16615.25</v>
      </c>
      <c r="I184" s="661"/>
      <c r="J184" s="2"/>
    </row>
    <row r="185" spans="2:10" ht="15.6" x14ac:dyDescent="0.3">
      <c r="B185" s="374"/>
      <c r="C185" s="370"/>
      <c r="D185" s="375"/>
      <c r="E185" s="376"/>
      <c r="F185" s="378"/>
      <c r="G185" s="375"/>
      <c r="H185" s="661"/>
      <c r="I185" s="661"/>
      <c r="J185" s="2"/>
    </row>
    <row r="186" spans="2:10" ht="15.6" x14ac:dyDescent="0.3">
      <c r="B186" s="374"/>
      <c r="C186" s="624" t="s">
        <v>187</v>
      </c>
      <c r="D186" s="625"/>
      <c r="E186" s="626" t="s">
        <v>188</v>
      </c>
      <c r="F186" s="663"/>
      <c r="G186" s="627" t="s">
        <v>189</v>
      </c>
      <c r="H186" s="663"/>
      <c r="I186" s="661"/>
      <c r="J186" s="2"/>
    </row>
    <row r="187" spans="2:10" ht="15.6" x14ac:dyDescent="0.3">
      <c r="B187" s="370" t="s">
        <v>70</v>
      </c>
      <c r="C187" s="371"/>
      <c r="D187" s="371"/>
      <c r="E187" s="371"/>
      <c r="F187" s="371"/>
      <c r="G187" s="371"/>
      <c r="H187" s="371"/>
      <c r="I187" s="661"/>
      <c r="J187" s="2"/>
    </row>
    <row r="188" spans="2:10" ht="15" x14ac:dyDescent="0.25">
      <c r="B188" s="371" t="s">
        <v>195</v>
      </c>
      <c r="C188" s="399">
        <f>G177</f>
        <v>1912</v>
      </c>
      <c r="D188" s="371"/>
      <c r="E188" s="400">
        <v>0</v>
      </c>
      <c r="F188" s="371"/>
      <c r="G188" s="399">
        <f>G181</f>
        <v>151</v>
      </c>
      <c r="H188" s="371"/>
      <c r="I188" s="661"/>
      <c r="J188" s="2"/>
    </row>
    <row r="189" spans="2:10" ht="15" x14ac:dyDescent="0.25">
      <c r="B189" s="371" t="s">
        <v>196</v>
      </c>
      <c r="C189" s="383">
        <v>3</v>
      </c>
      <c r="D189" s="371"/>
      <c r="E189" s="383">
        <v>3</v>
      </c>
      <c r="F189" s="371"/>
      <c r="G189" s="383">
        <v>3</v>
      </c>
      <c r="H189" s="371"/>
      <c r="I189" s="661"/>
      <c r="J189" s="2"/>
    </row>
    <row r="190" spans="2:10" ht="15" x14ac:dyDescent="0.25">
      <c r="B190" s="371" t="s">
        <v>197</v>
      </c>
      <c r="C190" s="401">
        <f>C188*C189</f>
        <v>5736</v>
      </c>
      <c r="D190" s="371"/>
      <c r="E190" s="401">
        <f>E188*E189</f>
        <v>0</v>
      </c>
      <c r="F190" s="371"/>
      <c r="G190" s="401">
        <f>G188*G189</f>
        <v>453</v>
      </c>
      <c r="H190" s="371"/>
      <c r="I190" s="661"/>
      <c r="J190" s="2"/>
    </row>
    <row r="191" spans="2:10" ht="15" x14ac:dyDescent="0.25">
      <c r="B191" s="371" t="s">
        <v>198</v>
      </c>
      <c r="C191" s="402"/>
      <c r="D191" s="400">
        <v>0</v>
      </c>
      <c r="E191" s="371"/>
      <c r="F191" s="403">
        <f>G178</f>
        <v>136</v>
      </c>
      <c r="G191" s="371"/>
      <c r="H191" s="403">
        <f>G182</f>
        <v>32</v>
      </c>
      <c r="I191" s="661"/>
      <c r="J191" s="2"/>
    </row>
    <row r="192" spans="2:10" ht="15" x14ac:dyDescent="0.25">
      <c r="B192" s="371" t="s">
        <v>461</v>
      </c>
      <c r="C192" s="402"/>
      <c r="D192" s="376">
        <f>C153</f>
        <v>11.100000000000001</v>
      </c>
      <c r="E192" s="371"/>
      <c r="F192" s="376">
        <f>C153</f>
        <v>11.100000000000001</v>
      </c>
      <c r="G192" s="371"/>
      <c r="H192" s="376">
        <f>C153</f>
        <v>11.100000000000001</v>
      </c>
      <c r="I192" s="661"/>
      <c r="J192" s="2"/>
    </row>
    <row r="193" spans="1:10" ht="15" x14ac:dyDescent="0.25">
      <c r="B193" s="371" t="s">
        <v>199</v>
      </c>
      <c r="C193" s="371"/>
      <c r="D193" s="404">
        <v>1.5</v>
      </c>
      <c r="E193" s="371"/>
      <c r="F193" s="404">
        <v>1.5</v>
      </c>
      <c r="G193" s="371"/>
      <c r="H193" s="404">
        <v>1.5</v>
      </c>
      <c r="I193" s="661"/>
      <c r="J193" s="2"/>
    </row>
    <row r="194" spans="1:10" ht="15" x14ac:dyDescent="0.25">
      <c r="B194" s="371" t="s">
        <v>200</v>
      </c>
      <c r="C194" s="371"/>
      <c r="D194" s="405">
        <f>D191*D193</f>
        <v>0</v>
      </c>
      <c r="E194" s="371"/>
      <c r="F194" s="405">
        <f>F191*F193*F192</f>
        <v>2264.4</v>
      </c>
      <c r="G194" s="371"/>
      <c r="H194" s="405">
        <f>H191*H193*H192</f>
        <v>532.80000000000007</v>
      </c>
      <c r="I194" s="661"/>
      <c r="J194" s="2"/>
    </row>
    <row r="195" spans="1:10" ht="15.6" x14ac:dyDescent="0.3">
      <c r="B195" s="371" t="s">
        <v>444</v>
      </c>
      <c r="C195" s="232"/>
      <c r="D195" s="406">
        <f>C190+D194</f>
        <v>5736</v>
      </c>
      <c r="E195" s="406" t="s">
        <v>172</v>
      </c>
      <c r="F195" s="406">
        <f>E190+F194</f>
        <v>2264.4</v>
      </c>
      <c r="G195" s="406" t="s">
        <v>172</v>
      </c>
      <c r="H195" s="406">
        <f>G190+H194</f>
        <v>985.80000000000007</v>
      </c>
      <c r="I195" s="406">
        <f>D195+F195+H195</f>
        <v>8986.1999999999989</v>
      </c>
      <c r="J195" s="2"/>
    </row>
    <row r="196" spans="1:10" ht="15" x14ac:dyDescent="0.25">
      <c r="B196" s="232"/>
      <c r="C196" s="232"/>
      <c r="D196" s="232"/>
      <c r="E196" s="661"/>
      <c r="F196" s="661"/>
      <c r="G196" s="661"/>
      <c r="H196" s="661"/>
      <c r="I196" s="661"/>
      <c r="J196" s="2"/>
    </row>
    <row r="197" spans="1:10" ht="15.6" x14ac:dyDescent="0.3">
      <c r="B197" s="371" t="s">
        <v>202</v>
      </c>
      <c r="C197" s="232"/>
      <c r="D197" s="232"/>
      <c r="E197" s="661"/>
      <c r="F197" s="661"/>
      <c r="G197" s="661"/>
      <c r="H197" s="661"/>
      <c r="I197" s="663" t="s">
        <v>214</v>
      </c>
      <c r="J197" s="2"/>
    </row>
    <row r="198" spans="1:10" ht="15.6" x14ac:dyDescent="0.3">
      <c r="B198" s="371" t="s">
        <v>445</v>
      </c>
      <c r="C198" s="232"/>
      <c r="D198" s="407">
        <f>F162</f>
        <v>12077.5</v>
      </c>
      <c r="E198" s="407"/>
      <c r="F198" s="407">
        <f>F164</f>
        <v>2439.8000000000002</v>
      </c>
      <c r="G198" s="407"/>
      <c r="H198" s="407">
        <f>F168</f>
        <v>10104</v>
      </c>
      <c r="I198" s="664">
        <f>D198+F198+H198</f>
        <v>24621.3</v>
      </c>
      <c r="J198" s="2"/>
    </row>
    <row r="199" spans="1:10" ht="15.6" x14ac:dyDescent="0.3">
      <c r="B199" s="371" t="s">
        <v>446</v>
      </c>
      <c r="C199" s="232"/>
      <c r="D199" s="408">
        <f>H177</f>
        <v>13670.800000000001</v>
      </c>
      <c r="E199" s="408"/>
      <c r="F199" s="408">
        <f>H179</f>
        <v>1509.6000000000001</v>
      </c>
      <c r="G199" s="408"/>
      <c r="H199" s="408">
        <f>H183</f>
        <v>1434.8500000000001</v>
      </c>
      <c r="I199" s="665">
        <f>D199+F199+H199</f>
        <v>16615.25</v>
      </c>
      <c r="J199" s="2"/>
    </row>
    <row r="200" spans="1:10" ht="19.2" x14ac:dyDescent="0.6">
      <c r="B200" s="371" t="s">
        <v>447</v>
      </c>
      <c r="C200" s="232"/>
      <c r="D200" s="409">
        <f>D195</f>
        <v>5736</v>
      </c>
      <c r="E200" s="410" t="s">
        <v>172</v>
      </c>
      <c r="F200" s="409">
        <f>F195</f>
        <v>2264.4</v>
      </c>
      <c r="G200" s="410" t="s">
        <v>172</v>
      </c>
      <c r="H200" s="409">
        <f>H195</f>
        <v>985.80000000000007</v>
      </c>
      <c r="I200" s="666">
        <f>D200+F200+H200</f>
        <v>8986.1999999999989</v>
      </c>
      <c r="J200" s="2"/>
    </row>
    <row r="201" spans="1:10" ht="15.6" x14ac:dyDescent="0.3">
      <c r="B201" s="232"/>
      <c r="C201" s="232"/>
      <c r="D201" s="411">
        <f>SUM(D198:D200)</f>
        <v>31484.300000000003</v>
      </c>
      <c r="E201" s="411" t="s">
        <v>172</v>
      </c>
      <c r="F201" s="411">
        <f>SUM(F198:F200)</f>
        <v>6213.8000000000011</v>
      </c>
      <c r="G201" s="411" t="s">
        <v>172</v>
      </c>
      <c r="H201" s="411">
        <f>SUM(H198:H200)</f>
        <v>12524.65</v>
      </c>
      <c r="I201" s="664">
        <f>D201+F201+H201</f>
        <v>50222.750000000007</v>
      </c>
      <c r="J201" s="2"/>
    </row>
    <row r="202" spans="1:10" ht="15" x14ac:dyDescent="0.25">
      <c r="B202" s="232"/>
      <c r="C202" s="232"/>
      <c r="D202" s="232"/>
      <c r="E202" s="661"/>
      <c r="F202" s="661"/>
      <c r="G202" s="661"/>
      <c r="H202" s="661"/>
      <c r="I202" s="661"/>
      <c r="J202" s="2"/>
    </row>
    <row r="203" spans="1:10" ht="15" x14ac:dyDescent="0.25">
      <c r="B203" s="232"/>
      <c r="C203" s="232"/>
      <c r="D203" s="232"/>
      <c r="E203" s="661"/>
      <c r="F203" s="661"/>
      <c r="G203" s="661"/>
      <c r="H203" s="661"/>
      <c r="I203" s="661"/>
      <c r="J203" s="2"/>
    </row>
    <row r="204" spans="1:10" ht="15" x14ac:dyDescent="0.25">
      <c r="B204" s="232"/>
      <c r="C204" s="232"/>
      <c r="D204" s="232"/>
      <c r="E204" s="661"/>
      <c r="F204" s="661"/>
      <c r="G204" s="661"/>
      <c r="H204" s="661"/>
      <c r="I204" s="661"/>
      <c r="J204" s="2"/>
    </row>
    <row r="205" spans="1:10" x14ac:dyDescent="0.25">
      <c r="A205" s="232"/>
      <c r="B205" s="232"/>
      <c r="C205" s="232"/>
      <c r="D205" s="232"/>
      <c r="E205" s="232"/>
      <c r="F205" s="232"/>
      <c r="G205" s="232"/>
      <c r="H205" s="232"/>
      <c r="I205" s="232"/>
    </row>
    <row r="206" spans="1:10" x14ac:dyDescent="0.25">
      <c r="A206" s="232"/>
      <c r="B206" s="232"/>
      <c r="C206" s="232"/>
      <c r="D206" s="232"/>
      <c r="E206" s="232"/>
      <c r="F206" s="232"/>
      <c r="G206" s="232"/>
      <c r="H206" s="232"/>
      <c r="I206" s="232"/>
    </row>
    <row r="207" spans="1:10" x14ac:dyDescent="0.25">
      <c r="A207" s="232"/>
      <c r="B207" s="232"/>
      <c r="C207" s="232"/>
      <c r="D207" s="232"/>
      <c r="E207" s="232"/>
      <c r="F207" s="232"/>
      <c r="G207" s="232"/>
      <c r="H207" s="232"/>
      <c r="I207" s="232"/>
    </row>
    <row r="208" spans="1:10" x14ac:dyDescent="0.25">
      <c r="A208" s="232"/>
      <c r="B208" s="232"/>
      <c r="C208" s="232"/>
      <c r="D208" s="232"/>
      <c r="E208" s="232"/>
      <c r="F208" s="232"/>
      <c r="G208" s="232"/>
      <c r="H208" s="232"/>
      <c r="I208" s="232"/>
    </row>
    <row r="209" spans="1:9" x14ac:dyDescent="0.25">
      <c r="A209" s="232"/>
      <c r="B209" s="232"/>
      <c r="C209" s="232"/>
      <c r="D209" s="232"/>
      <c r="E209" s="232"/>
      <c r="F209" s="232"/>
      <c r="G209" s="232"/>
      <c r="H209" s="232"/>
      <c r="I209" s="232"/>
    </row>
    <row r="210" spans="1:9" x14ac:dyDescent="0.25">
      <c r="A210" s="232"/>
      <c r="B210" s="232"/>
      <c r="C210" s="232"/>
      <c r="D210" s="232"/>
      <c r="E210" s="232"/>
      <c r="F210" s="232"/>
      <c r="G210" s="232"/>
      <c r="H210" s="232"/>
      <c r="I210" s="232"/>
    </row>
    <row r="211" spans="1:9" x14ac:dyDescent="0.25">
      <c r="A211" s="232"/>
      <c r="B211" s="232"/>
      <c r="C211" s="232"/>
      <c r="D211" s="232"/>
      <c r="E211" s="232"/>
      <c r="F211" s="232"/>
      <c r="G211" s="232"/>
      <c r="H211" s="232"/>
      <c r="I211" s="232"/>
    </row>
    <row r="212" spans="1:9" x14ac:dyDescent="0.25">
      <c r="A212" s="232"/>
      <c r="B212" s="232"/>
      <c r="C212" s="232"/>
      <c r="D212" s="232"/>
      <c r="E212" s="232"/>
      <c r="F212" s="232"/>
      <c r="G212" s="232"/>
      <c r="H212" s="232"/>
      <c r="I212" s="232"/>
    </row>
    <row r="213" spans="1:9" x14ac:dyDescent="0.25">
      <c r="A213" s="232"/>
      <c r="B213" s="232"/>
      <c r="C213" s="232"/>
      <c r="D213" s="232"/>
      <c r="E213" s="232"/>
      <c r="F213" s="232"/>
      <c r="G213" s="232"/>
      <c r="H213" s="232"/>
      <c r="I213" s="232"/>
    </row>
    <row r="214" spans="1:9" x14ac:dyDescent="0.25">
      <c r="A214" s="232"/>
      <c r="B214" s="232"/>
      <c r="C214" s="232"/>
      <c r="D214" s="232"/>
      <c r="E214" s="232"/>
      <c r="F214" s="232"/>
      <c r="G214" s="232"/>
      <c r="H214" s="232"/>
      <c r="I214" s="232"/>
    </row>
    <row r="215" spans="1:9" x14ac:dyDescent="0.25">
      <c r="A215" s="232"/>
      <c r="B215" s="232"/>
      <c r="C215" s="232"/>
      <c r="D215" s="232"/>
      <c r="E215" s="232"/>
      <c r="F215" s="232"/>
      <c r="G215" s="232"/>
      <c r="H215" s="232"/>
      <c r="I215" s="232"/>
    </row>
    <row r="216" spans="1:9" x14ac:dyDescent="0.25">
      <c r="A216" s="232"/>
      <c r="B216" s="232"/>
      <c r="C216" s="232"/>
      <c r="D216" s="232"/>
      <c r="E216" s="232"/>
      <c r="F216" s="232"/>
      <c r="G216" s="232"/>
      <c r="H216" s="232"/>
      <c r="I216" s="232"/>
    </row>
    <row r="217" spans="1:9" x14ac:dyDescent="0.25">
      <c r="A217" s="232"/>
      <c r="B217" s="232"/>
      <c r="C217" s="232"/>
      <c r="D217" s="232"/>
      <c r="E217" s="232"/>
      <c r="F217" s="232"/>
      <c r="G217" s="232"/>
      <c r="H217" s="232"/>
      <c r="I217" s="232"/>
    </row>
  </sheetData>
  <mergeCells count="13">
    <mergeCell ref="A1:I1"/>
    <mergeCell ref="B8:F8"/>
    <mergeCell ref="A49:B49"/>
    <mergeCell ref="A60:G61"/>
    <mergeCell ref="B18:F18"/>
    <mergeCell ref="B28:F28"/>
    <mergeCell ref="D29:E29"/>
    <mergeCell ref="B35:F35"/>
    <mergeCell ref="A42:B42"/>
    <mergeCell ref="B44:F44"/>
    <mergeCell ref="B45:F45"/>
    <mergeCell ref="B46:F46"/>
    <mergeCell ref="B47:F47"/>
  </mergeCells>
  <phoneticPr fontId="5" type="noConversion"/>
  <pageMargins left="0.75" right="0.75" top="1" bottom="1" header="0.5" footer="0.5"/>
  <pageSetup scale="80" orientation="portrait" r:id="rId1"/>
  <headerFooter alignWithMargins="0">
    <oddFooter>&amp;CCopyright © 2022 by McGraw Hill. All rights reserved. No reproduction or distribution without the prior written consent of McGraw Hill.</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W110"/>
  <sheetViews>
    <sheetView showGridLines="0" topLeftCell="A13" zoomScaleNormal="100" workbookViewId="0">
      <selection activeCell="B37" sqref="B37"/>
    </sheetView>
  </sheetViews>
  <sheetFormatPr defaultColWidth="9.21875" defaultRowHeight="17.399999999999999" x14ac:dyDescent="0.3"/>
  <cols>
    <col min="1" max="1" width="5.77734375" style="14" customWidth="1"/>
    <col min="2" max="2" width="13.33203125" style="14" bestFit="1" customWidth="1"/>
    <col min="3" max="3" width="27.109375" style="14" bestFit="1" customWidth="1"/>
    <col min="4" max="7" width="16.33203125" style="14" bestFit="1" customWidth="1"/>
    <col min="8" max="8" width="23.44140625" style="14" bestFit="1" customWidth="1"/>
    <col min="9" max="9" width="3.77734375" style="14" customWidth="1"/>
    <col min="10" max="10" width="25.21875" style="14" bestFit="1" customWidth="1"/>
    <col min="11" max="11" width="16.33203125" style="14" bestFit="1" customWidth="1"/>
    <col min="12" max="12" width="6.77734375" style="14" bestFit="1" customWidth="1"/>
    <col min="13" max="13" width="5.77734375" style="14" bestFit="1" customWidth="1"/>
    <col min="14" max="14" width="11.21875" style="14" bestFit="1" customWidth="1"/>
    <col min="15" max="16" width="4.77734375" style="14" bestFit="1" customWidth="1"/>
    <col min="17" max="17" width="30.6640625" style="14" bestFit="1" customWidth="1"/>
    <col min="18" max="18" width="19.33203125" style="14" bestFit="1" customWidth="1"/>
    <col min="19" max="19" width="5" style="14" customWidth="1"/>
    <col min="20" max="20" width="6.21875" style="14" customWidth="1"/>
    <col min="21" max="21" width="6.5546875" style="14" customWidth="1"/>
    <col min="22" max="22" width="11.21875" style="14" bestFit="1" customWidth="1"/>
    <col min="23" max="23" width="10.5546875" style="14" bestFit="1" customWidth="1"/>
    <col min="24" max="16384" width="9.21875" style="14"/>
  </cols>
  <sheetData>
    <row r="1" spans="1:23" ht="21" customHeight="1" thickBot="1" x14ac:dyDescent="0.45">
      <c r="A1" s="765" t="s">
        <v>884</v>
      </c>
      <c r="B1" s="766"/>
      <c r="C1" s="766"/>
      <c r="D1" s="766"/>
      <c r="E1" s="766"/>
      <c r="F1" s="766"/>
      <c r="G1" s="776"/>
    </row>
    <row r="2" spans="1:23" ht="21" customHeight="1" x14ac:dyDescent="0.4">
      <c r="A2" s="725" t="s">
        <v>880</v>
      </c>
      <c r="B2" s="724"/>
      <c r="C2" s="724"/>
      <c r="D2" s="724"/>
      <c r="E2" s="724"/>
      <c r="F2" s="724"/>
      <c r="G2" s="724"/>
      <c r="J2" s="886" t="s">
        <v>899</v>
      </c>
      <c r="K2" s="886"/>
      <c r="L2" s="886"/>
      <c r="M2" s="886"/>
      <c r="N2" s="886"/>
      <c r="O2" s="886"/>
    </row>
    <row r="3" spans="1:23" ht="21" customHeight="1" x14ac:dyDescent="0.3">
      <c r="A3" s="885" t="s">
        <v>879</v>
      </c>
      <c r="B3" s="885"/>
      <c r="C3" s="885"/>
      <c r="D3" s="885"/>
      <c r="E3" s="885"/>
      <c r="F3" s="885"/>
      <c r="G3" s="885"/>
      <c r="J3" s="887" t="s">
        <v>900</v>
      </c>
      <c r="K3" s="887"/>
      <c r="L3" s="887"/>
      <c r="M3" s="887"/>
      <c r="N3" s="887"/>
      <c r="O3" s="887"/>
    </row>
    <row r="4" spans="1:23" ht="20.399999999999999" x14ac:dyDescent="0.35">
      <c r="A4" s="261" t="s">
        <v>451</v>
      </c>
      <c r="B4" s="7"/>
      <c r="C4" s="7"/>
      <c r="D4" s="7"/>
      <c r="E4" s="7"/>
      <c r="F4" s="7"/>
      <c r="G4" s="7"/>
      <c r="H4" s="7"/>
      <c r="I4" s="7"/>
      <c r="J4" s="888" t="s">
        <v>901</v>
      </c>
      <c r="K4" s="888"/>
      <c r="L4" s="888"/>
      <c r="M4" s="888"/>
      <c r="N4" s="888"/>
      <c r="O4" s="888"/>
    </row>
    <row r="6" spans="1:23" x14ac:dyDescent="0.3">
      <c r="B6" s="127" t="s">
        <v>163</v>
      </c>
    </row>
    <row r="7" spans="1:23" x14ac:dyDescent="0.3">
      <c r="B7" s="127" t="s">
        <v>164</v>
      </c>
    </row>
    <row r="8" spans="1:23" ht="17.55" customHeight="1" thickBot="1" x14ac:dyDescent="0.35">
      <c r="B8" s="127" t="s">
        <v>165</v>
      </c>
    </row>
    <row r="9" spans="1:23" ht="17.55" customHeight="1" thickBot="1" x14ac:dyDescent="0.35">
      <c r="B9" s="590" t="s">
        <v>166</v>
      </c>
      <c r="C9" s="591" t="s">
        <v>167</v>
      </c>
      <c r="D9" s="593" t="s">
        <v>715</v>
      </c>
      <c r="E9" s="592" t="s">
        <v>169</v>
      </c>
      <c r="F9" s="593" t="s">
        <v>170</v>
      </c>
      <c r="G9" s="594" t="s">
        <v>171</v>
      </c>
      <c r="P9" s="29"/>
      <c r="Q9" s="29"/>
      <c r="R9" s="29"/>
      <c r="S9" s="29"/>
      <c r="T9" s="29"/>
      <c r="U9" s="29"/>
      <c r="V9" s="29"/>
      <c r="W9" s="29"/>
    </row>
    <row r="10" spans="1:23" x14ac:dyDescent="0.3">
      <c r="B10" s="32">
        <v>1</v>
      </c>
      <c r="C10" s="23">
        <v>2906</v>
      </c>
      <c r="D10" s="128">
        <f>4550</f>
        <v>4550</v>
      </c>
      <c r="E10" s="129">
        <f>1.34</f>
        <v>1.34</v>
      </c>
      <c r="F10" s="440">
        <f>D10*E10</f>
        <v>6097</v>
      </c>
      <c r="G10" s="131"/>
      <c r="P10" s="29"/>
      <c r="Q10" s="29"/>
      <c r="R10" s="29"/>
      <c r="S10" s="29"/>
      <c r="T10" s="29"/>
      <c r="U10" s="29"/>
      <c r="V10" s="29"/>
      <c r="W10" s="29"/>
    </row>
    <row r="11" spans="1:23" x14ac:dyDescent="0.3">
      <c r="B11" s="32">
        <v>1</v>
      </c>
      <c r="C11" s="23">
        <v>2906</v>
      </c>
      <c r="D11" s="128">
        <f>4430</f>
        <v>4430</v>
      </c>
      <c r="E11" s="129">
        <f>1.35</f>
        <v>1.35</v>
      </c>
      <c r="F11" s="440">
        <f t="shared" ref="F11:F17" si="0">D11*E11</f>
        <v>5980.5</v>
      </c>
      <c r="G11" s="131"/>
      <c r="J11" s="728"/>
      <c r="K11" s="21"/>
      <c r="L11" s="21"/>
      <c r="M11" s="21"/>
      <c r="N11" s="2"/>
      <c r="O11" s="2"/>
      <c r="P11" s="29"/>
      <c r="Q11" s="29"/>
      <c r="R11" s="29"/>
      <c r="S11" s="29"/>
      <c r="T11" s="29"/>
      <c r="U11" s="29"/>
      <c r="V11" s="29"/>
      <c r="W11" s="29"/>
    </row>
    <row r="12" spans="1:23" x14ac:dyDescent="0.3">
      <c r="B12" s="32">
        <v>1</v>
      </c>
      <c r="C12" s="23">
        <v>2906</v>
      </c>
      <c r="D12" s="128" t="s">
        <v>172</v>
      </c>
      <c r="E12" s="129" t="s">
        <v>172</v>
      </c>
      <c r="F12" s="440" t="s">
        <v>172</v>
      </c>
      <c r="G12" s="132">
        <v>1102</v>
      </c>
      <c r="J12" s="29" t="s">
        <v>902</v>
      </c>
      <c r="P12" s="29"/>
      <c r="Q12" s="29"/>
      <c r="R12" s="29"/>
      <c r="S12" s="29"/>
      <c r="T12" s="29"/>
      <c r="U12" s="29"/>
      <c r="V12" s="29"/>
      <c r="W12" s="29"/>
    </row>
    <row r="13" spans="1:23" x14ac:dyDescent="0.3">
      <c r="B13" s="32">
        <v>1</v>
      </c>
      <c r="C13" s="23">
        <v>2906</v>
      </c>
      <c r="D13" s="128"/>
      <c r="E13" s="129"/>
      <c r="F13" s="440" t="s">
        <v>172</v>
      </c>
      <c r="G13" s="132">
        <v>810</v>
      </c>
      <c r="J13" s="21"/>
      <c r="K13" s="21"/>
      <c r="L13" s="21"/>
      <c r="M13" s="21"/>
      <c r="N13" s="2"/>
      <c r="O13" s="2"/>
      <c r="P13" s="29"/>
      <c r="Q13" s="29"/>
      <c r="R13" s="29"/>
      <c r="S13" s="29"/>
      <c r="T13" s="29"/>
      <c r="U13" s="29"/>
      <c r="V13" s="29"/>
      <c r="W13" s="29"/>
    </row>
    <row r="14" spans="1:23" x14ac:dyDescent="0.3">
      <c r="B14" s="32">
        <v>1</v>
      </c>
      <c r="C14" s="23">
        <v>2908</v>
      </c>
      <c r="D14" s="128">
        <v>1000</v>
      </c>
      <c r="E14" s="129">
        <v>9</v>
      </c>
      <c r="F14" s="440">
        <f t="shared" si="0"/>
        <v>9000</v>
      </c>
      <c r="G14" s="131"/>
      <c r="J14" s="21"/>
      <c r="K14" s="21"/>
      <c r="L14" s="21"/>
      <c r="M14" s="21"/>
      <c r="N14" s="2"/>
      <c r="O14" s="2"/>
      <c r="P14" s="29"/>
      <c r="Q14" s="29"/>
      <c r="R14" s="29"/>
      <c r="S14" s="29"/>
      <c r="T14" s="29"/>
      <c r="U14" s="29"/>
      <c r="V14" s="29"/>
      <c r="W14" s="29"/>
    </row>
    <row r="15" spans="1:23" x14ac:dyDescent="0.3">
      <c r="B15" s="32">
        <v>1</v>
      </c>
      <c r="C15" s="23">
        <v>2908</v>
      </c>
      <c r="D15" s="128"/>
      <c r="E15" s="129"/>
      <c r="F15" s="440"/>
      <c r="G15" s="132">
        <v>151</v>
      </c>
      <c r="N15" s="29"/>
      <c r="O15" s="29"/>
      <c r="P15" s="29"/>
    </row>
    <row r="16" spans="1:23" x14ac:dyDescent="0.3">
      <c r="B16" s="32">
        <v>2</v>
      </c>
      <c r="C16" s="23">
        <v>2907</v>
      </c>
      <c r="D16" s="128">
        <v>110</v>
      </c>
      <c r="E16" s="129">
        <v>22.18</v>
      </c>
      <c r="F16" s="440">
        <f t="shared" si="0"/>
        <v>2439.8000000000002</v>
      </c>
      <c r="G16" s="132">
        <v>136</v>
      </c>
      <c r="N16" s="29"/>
      <c r="O16" s="29"/>
      <c r="P16" s="29"/>
    </row>
    <row r="17" spans="1:17" ht="18" thickBot="1" x14ac:dyDescent="0.35">
      <c r="B17" s="133">
        <v>2</v>
      </c>
      <c r="C17" s="134">
        <v>2908</v>
      </c>
      <c r="D17" s="135">
        <v>23</v>
      </c>
      <c r="E17" s="136">
        <v>48</v>
      </c>
      <c r="F17" s="441">
        <f t="shared" si="0"/>
        <v>1104</v>
      </c>
      <c r="G17" s="137">
        <v>32</v>
      </c>
      <c r="H17" s="29"/>
      <c r="I17" s="29"/>
      <c r="J17" s="29"/>
      <c r="K17" s="29"/>
      <c r="L17" s="29"/>
      <c r="M17" s="29"/>
      <c r="N17" s="29"/>
      <c r="O17" s="29"/>
      <c r="P17" s="29"/>
    </row>
    <row r="18" spans="1:17" x14ac:dyDescent="0.3">
      <c r="C18" s="128"/>
      <c r="D18" s="129"/>
      <c r="E18" s="128"/>
      <c r="F18" s="129"/>
      <c r="G18" s="29"/>
      <c r="H18" s="29"/>
      <c r="I18" s="29"/>
      <c r="J18" s="2" t="s">
        <v>904</v>
      </c>
      <c r="K18" s="2"/>
      <c r="L18" s="2"/>
      <c r="M18" s="2"/>
      <c r="N18" s="2"/>
      <c r="O18" s="21"/>
    </row>
    <row r="19" spans="1:17" x14ac:dyDescent="0.3">
      <c r="A19" s="127" t="s">
        <v>173</v>
      </c>
      <c r="C19" s="57" t="s">
        <v>174</v>
      </c>
      <c r="D19" s="138" t="s">
        <v>132</v>
      </c>
      <c r="E19" s="129"/>
      <c r="F19" s="129"/>
      <c r="G19" s="29"/>
      <c r="H19" s="29"/>
      <c r="I19" s="29"/>
      <c r="J19" s="244" t="s">
        <v>903</v>
      </c>
      <c r="K19" s="2"/>
      <c r="L19" s="2"/>
      <c r="M19" s="2"/>
      <c r="N19" s="2"/>
      <c r="O19" s="21"/>
    </row>
    <row r="20" spans="1:17" x14ac:dyDescent="0.3">
      <c r="A20" s="14" t="s">
        <v>175</v>
      </c>
      <c r="C20" s="129">
        <v>6.5</v>
      </c>
      <c r="D20" s="413">
        <v>3</v>
      </c>
      <c r="E20" s="129" t="s">
        <v>176</v>
      </c>
      <c r="F20" s="129"/>
      <c r="G20" s="29"/>
      <c r="H20" s="29"/>
      <c r="I20" s="29"/>
      <c r="J20" s="21" t="s">
        <v>905</v>
      </c>
      <c r="K20" s="2"/>
      <c r="L20" s="2"/>
      <c r="M20" s="2"/>
      <c r="N20" s="2"/>
      <c r="O20" s="21"/>
    </row>
    <row r="21" spans="1:17" ht="36.450000000000003" customHeight="1" x14ac:dyDescent="0.3">
      <c r="A21" s="14" t="s">
        <v>177</v>
      </c>
      <c r="C21" s="129">
        <v>8.8800000000000008</v>
      </c>
      <c r="D21" s="414">
        <v>1.5</v>
      </c>
      <c r="E21" s="14" t="s">
        <v>178</v>
      </c>
      <c r="G21" s="29"/>
      <c r="H21" s="29"/>
      <c r="I21" s="29"/>
      <c r="J21" s="889" t="s">
        <v>906</v>
      </c>
      <c r="K21" s="889"/>
      <c r="L21" s="889"/>
      <c r="M21" s="889"/>
      <c r="N21" s="889"/>
      <c r="O21" s="889"/>
      <c r="P21" s="889"/>
      <c r="Q21" s="737"/>
    </row>
    <row r="22" spans="1:17" x14ac:dyDescent="0.3">
      <c r="G22" s="29"/>
      <c r="H22" s="29"/>
      <c r="I22" s="29"/>
      <c r="J22" s="2"/>
      <c r="K22" s="2"/>
      <c r="L22" s="2"/>
      <c r="M22" s="2"/>
      <c r="N22" s="2"/>
      <c r="O22" s="21"/>
    </row>
    <row r="23" spans="1:17" x14ac:dyDescent="0.3">
      <c r="A23" s="139" t="s">
        <v>179</v>
      </c>
      <c r="G23" s="29"/>
      <c r="H23" s="29"/>
      <c r="I23" s="29"/>
      <c r="J23" s="29"/>
      <c r="K23" s="29"/>
      <c r="L23" s="29"/>
      <c r="M23" s="29"/>
      <c r="N23" s="29"/>
    </row>
    <row r="24" spans="1:17" x14ac:dyDescent="0.3">
      <c r="A24" s="14" t="s">
        <v>280</v>
      </c>
      <c r="K24"/>
      <c r="L24"/>
    </row>
    <row r="26" spans="1:17" x14ac:dyDescent="0.3">
      <c r="B26" s="738"/>
      <c r="C26" s="739"/>
      <c r="D26" s="740" t="s">
        <v>167</v>
      </c>
      <c r="E26" s="739"/>
      <c r="F26" s="739"/>
      <c r="G26" s="741"/>
      <c r="K26"/>
      <c r="L26"/>
      <c r="M26"/>
      <c r="N26"/>
      <c r="O26"/>
    </row>
    <row r="27" spans="1:17" x14ac:dyDescent="0.3">
      <c r="B27" s="740" t="s">
        <v>166</v>
      </c>
      <c r="C27" s="740" t="s">
        <v>180</v>
      </c>
      <c r="D27" s="738">
        <v>2906</v>
      </c>
      <c r="E27" s="742">
        <v>2907</v>
      </c>
      <c r="F27" s="742">
        <v>2908</v>
      </c>
      <c r="G27" s="743" t="s">
        <v>181</v>
      </c>
      <c r="K27"/>
      <c r="L27"/>
      <c r="M27"/>
      <c r="N27"/>
      <c r="O27"/>
    </row>
    <row r="28" spans="1:17" x14ac:dyDescent="0.3">
      <c r="B28" s="738">
        <v>1</v>
      </c>
      <c r="C28" s="738" t="s">
        <v>182</v>
      </c>
      <c r="D28" s="751">
        <v>12077.5</v>
      </c>
      <c r="E28" s="761"/>
      <c r="F28" s="752">
        <v>9000</v>
      </c>
      <c r="G28" s="753">
        <v>21077.5</v>
      </c>
      <c r="K28"/>
      <c r="L28"/>
      <c r="M28"/>
      <c r="N28"/>
      <c r="O28"/>
    </row>
    <row r="29" spans="1:17" x14ac:dyDescent="0.3">
      <c r="B29" s="744"/>
      <c r="C29" s="745" t="s">
        <v>183</v>
      </c>
      <c r="D29" s="757">
        <v>1912</v>
      </c>
      <c r="E29" s="727"/>
      <c r="F29" s="727">
        <v>151</v>
      </c>
      <c r="G29" s="758">
        <v>2063</v>
      </c>
      <c r="K29"/>
      <c r="L29"/>
      <c r="M29"/>
      <c r="N29"/>
      <c r="O29"/>
    </row>
    <row r="30" spans="1:17" x14ac:dyDescent="0.3">
      <c r="B30" s="738">
        <v>2</v>
      </c>
      <c r="C30" s="738" t="s">
        <v>182</v>
      </c>
      <c r="D30" s="756"/>
      <c r="E30" s="752">
        <v>2439.8000000000002</v>
      </c>
      <c r="F30" s="752">
        <v>1104</v>
      </c>
      <c r="G30" s="753">
        <v>3543.8</v>
      </c>
      <c r="K30"/>
      <c r="L30"/>
      <c r="M30"/>
      <c r="N30"/>
      <c r="O30"/>
    </row>
    <row r="31" spans="1:17" x14ac:dyDescent="0.3">
      <c r="B31" s="744"/>
      <c r="C31" s="745" t="s">
        <v>183</v>
      </c>
      <c r="D31" s="754"/>
      <c r="E31" s="415">
        <v>136</v>
      </c>
      <c r="F31" s="415">
        <v>32</v>
      </c>
      <c r="G31" s="755">
        <v>168</v>
      </c>
      <c r="K31"/>
      <c r="L31"/>
      <c r="M31"/>
      <c r="N31"/>
      <c r="O31"/>
    </row>
    <row r="32" spans="1:17" x14ac:dyDescent="0.3">
      <c r="B32" s="738" t="s">
        <v>184</v>
      </c>
      <c r="C32" s="739"/>
      <c r="D32" s="751">
        <v>12077.5</v>
      </c>
      <c r="E32" s="752">
        <v>2439.8000000000002</v>
      </c>
      <c r="F32" s="752">
        <v>10104</v>
      </c>
      <c r="G32" s="753">
        <v>24621.3</v>
      </c>
      <c r="K32"/>
      <c r="L32"/>
      <c r="M32"/>
      <c r="N32"/>
      <c r="O32"/>
    </row>
    <row r="33" spans="1:18" x14ac:dyDescent="0.3">
      <c r="B33" s="746" t="s">
        <v>185</v>
      </c>
      <c r="C33" s="747"/>
      <c r="D33" s="759">
        <v>1912</v>
      </c>
      <c r="E33" s="762">
        <v>136</v>
      </c>
      <c r="F33" s="762">
        <v>183</v>
      </c>
      <c r="G33" s="760">
        <v>2231</v>
      </c>
      <c r="H33" s="140"/>
      <c r="I33" s="140"/>
      <c r="K33"/>
      <c r="L33"/>
      <c r="M33"/>
      <c r="N33"/>
      <c r="O33"/>
    </row>
    <row r="34" spans="1:18" x14ac:dyDescent="0.3">
      <c r="B34" s="37"/>
      <c r="C34" s="37"/>
      <c r="D34" s="141"/>
      <c r="E34" s="141"/>
      <c r="F34" s="141"/>
      <c r="G34" s="141"/>
      <c r="H34" s="140"/>
      <c r="I34" s="140"/>
      <c r="K34"/>
      <c r="L34"/>
      <c r="M34"/>
      <c r="N34"/>
      <c r="O34"/>
    </row>
    <row r="35" spans="1:18" x14ac:dyDescent="0.3">
      <c r="B35" s="37" t="s">
        <v>186</v>
      </c>
      <c r="C35" s="37"/>
      <c r="D35" s="141"/>
      <c r="E35" s="141"/>
      <c r="F35" s="141"/>
      <c r="G35" s="141"/>
      <c r="H35" s="140"/>
      <c r="I35" s="140"/>
      <c r="K35"/>
      <c r="L35"/>
      <c r="M35"/>
      <c r="N35"/>
      <c r="O35"/>
    </row>
    <row r="36" spans="1:18" ht="18" thickBot="1" x14ac:dyDescent="0.35">
      <c r="A36" s="37"/>
      <c r="B36" s="37"/>
      <c r="C36" s="141"/>
      <c r="D36" s="141"/>
      <c r="E36" s="141"/>
      <c r="F36" s="141"/>
      <c r="G36" s="140"/>
      <c r="K36"/>
      <c r="L36"/>
      <c r="M36"/>
      <c r="N36"/>
      <c r="O36"/>
    </row>
    <row r="37" spans="1:18" ht="18" thickBot="1" x14ac:dyDescent="0.35">
      <c r="A37" s="37"/>
      <c r="C37" s="882" t="s">
        <v>187</v>
      </c>
      <c r="D37" s="789"/>
      <c r="E37" s="883" t="s">
        <v>188</v>
      </c>
      <c r="F37" s="884"/>
      <c r="G37" s="883" t="s">
        <v>189</v>
      </c>
      <c r="H37" s="884"/>
      <c r="I37" s="736"/>
      <c r="K37"/>
      <c r="L37"/>
      <c r="M37"/>
      <c r="N37"/>
    </row>
    <row r="38" spans="1:18" x14ac:dyDescent="0.3">
      <c r="A38" s="127" t="s">
        <v>190</v>
      </c>
      <c r="C38" s="27"/>
      <c r="D38" s="142">
        <f>D32</f>
        <v>12077.5</v>
      </c>
      <c r="E38" s="143"/>
      <c r="F38" s="142">
        <f>E32</f>
        <v>2439.8000000000002</v>
      </c>
      <c r="G38" s="143"/>
      <c r="H38" s="142">
        <f>F32</f>
        <v>10104</v>
      </c>
      <c r="I38" s="729"/>
      <c r="K38"/>
      <c r="L38"/>
      <c r="M38"/>
      <c r="N38"/>
    </row>
    <row r="39" spans="1:18" x14ac:dyDescent="0.3">
      <c r="A39" s="416"/>
      <c r="C39" s="417"/>
      <c r="D39" s="418"/>
      <c r="E39" s="417"/>
      <c r="F39" s="418"/>
      <c r="G39" s="417"/>
      <c r="H39" s="418"/>
      <c r="I39" s="416"/>
      <c r="J39" s="14" t="s">
        <v>907</v>
      </c>
      <c r="K39"/>
      <c r="L39"/>
      <c r="M39"/>
      <c r="N39"/>
    </row>
    <row r="40" spans="1:18" x14ac:dyDescent="0.3">
      <c r="A40" s="355" t="s">
        <v>44</v>
      </c>
      <c r="C40" s="203" t="s">
        <v>191</v>
      </c>
      <c r="D40" s="419" t="s">
        <v>192</v>
      </c>
      <c r="E40" s="203" t="s">
        <v>191</v>
      </c>
      <c r="F40" s="419" t="s">
        <v>192</v>
      </c>
      <c r="G40" s="203" t="s">
        <v>191</v>
      </c>
      <c r="H40" s="419" t="s">
        <v>192</v>
      </c>
      <c r="I40" s="730"/>
      <c r="K40"/>
      <c r="L40"/>
      <c r="M40"/>
      <c r="N40"/>
    </row>
    <row r="41" spans="1:18" x14ac:dyDescent="0.3">
      <c r="A41" s="416" t="s">
        <v>61</v>
      </c>
      <c r="C41" s="417">
        <f>D29</f>
        <v>1912</v>
      </c>
      <c r="D41" s="418">
        <f>D31</f>
        <v>0</v>
      </c>
      <c r="E41" s="417">
        <f>E29</f>
        <v>0</v>
      </c>
      <c r="F41" s="418">
        <f>E31</f>
        <v>136</v>
      </c>
      <c r="G41" s="417">
        <f>F29</f>
        <v>151</v>
      </c>
      <c r="H41" s="418">
        <f>F31</f>
        <v>32</v>
      </c>
      <c r="I41" s="416"/>
      <c r="K41"/>
      <c r="L41"/>
      <c r="M41"/>
      <c r="N41"/>
    </row>
    <row r="42" spans="1:18" ht="21" x14ac:dyDescent="0.6">
      <c r="A42" s="416" t="s">
        <v>159</v>
      </c>
      <c r="C42" s="420">
        <f>C20</f>
        <v>6.5</v>
      </c>
      <c r="D42" s="421">
        <f>C21</f>
        <v>8.8800000000000008</v>
      </c>
      <c r="E42" s="422">
        <f>C20</f>
        <v>6.5</v>
      </c>
      <c r="F42" s="421">
        <f>C21</f>
        <v>8.8800000000000008</v>
      </c>
      <c r="G42" s="420">
        <f>C20</f>
        <v>6.5</v>
      </c>
      <c r="H42" s="421">
        <f>C21</f>
        <v>8.8800000000000008</v>
      </c>
      <c r="I42" s="731"/>
      <c r="K42"/>
      <c r="L42"/>
      <c r="M42"/>
      <c r="N42"/>
    </row>
    <row r="43" spans="1:18" x14ac:dyDescent="0.3">
      <c r="A43" s="416" t="s">
        <v>193</v>
      </c>
      <c r="C43" s="423">
        <f t="shared" ref="C43:H43" si="1">C41*C42</f>
        <v>12428</v>
      </c>
      <c r="D43" s="424">
        <f t="shared" si="1"/>
        <v>0</v>
      </c>
      <c r="E43" s="417">
        <f t="shared" si="1"/>
        <v>0</v>
      </c>
      <c r="F43" s="424">
        <f t="shared" si="1"/>
        <v>1207.68</v>
      </c>
      <c r="G43" s="423">
        <f t="shared" si="1"/>
        <v>981.5</v>
      </c>
      <c r="H43" s="424">
        <f t="shared" si="1"/>
        <v>284.16000000000003</v>
      </c>
      <c r="I43" s="732"/>
      <c r="K43"/>
      <c r="L43"/>
      <c r="M43"/>
      <c r="N43"/>
    </row>
    <row r="44" spans="1:18" x14ac:dyDescent="0.3">
      <c r="A44" s="355" t="s">
        <v>194</v>
      </c>
      <c r="C44" s="423"/>
      <c r="D44" s="425">
        <f>SUM(C43:D43)</f>
        <v>12428</v>
      </c>
      <c r="E44" s="426"/>
      <c r="F44" s="425">
        <f>SUM(E43:F43)</f>
        <v>1207.68</v>
      </c>
      <c r="G44" s="426"/>
      <c r="H44" s="425">
        <f>SUM(G43:H43)</f>
        <v>1265.6600000000001</v>
      </c>
      <c r="I44" s="733"/>
      <c r="J44"/>
      <c r="K44"/>
      <c r="L44"/>
      <c r="M44"/>
      <c r="N44"/>
      <c r="O44"/>
      <c r="P44"/>
      <c r="Q44"/>
      <c r="R44"/>
    </row>
    <row r="45" spans="1:18" x14ac:dyDescent="0.3">
      <c r="A45" s="416"/>
      <c r="C45" s="417"/>
      <c r="D45" s="418"/>
      <c r="E45" s="417"/>
      <c r="F45" s="418"/>
      <c r="G45" s="417"/>
      <c r="H45" s="418"/>
      <c r="I45" s="416"/>
      <c r="J45"/>
      <c r="K45"/>
      <c r="L45"/>
      <c r="M45"/>
      <c r="N45"/>
      <c r="O45"/>
      <c r="P45"/>
      <c r="Q45"/>
      <c r="R45"/>
    </row>
    <row r="46" spans="1:18" x14ac:dyDescent="0.3">
      <c r="A46" s="355" t="s">
        <v>70</v>
      </c>
      <c r="C46" s="417"/>
      <c r="D46" s="418"/>
      <c r="E46" s="417"/>
      <c r="F46" s="418"/>
      <c r="G46" s="417"/>
      <c r="H46" s="418"/>
      <c r="I46" s="416"/>
      <c r="J46"/>
      <c r="K46"/>
      <c r="L46"/>
      <c r="M46"/>
      <c r="N46"/>
      <c r="O46"/>
      <c r="P46"/>
      <c r="Q46"/>
      <c r="R46"/>
    </row>
    <row r="47" spans="1:18" x14ac:dyDescent="0.3">
      <c r="A47" s="416" t="s">
        <v>195</v>
      </c>
      <c r="C47" s="417">
        <f>C41</f>
        <v>1912</v>
      </c>
      <c r="D47" s="418"/>
      <c r="E47" s="427">
        <f>E41</f>
        <v>0</v>
      </c>
      <c r="F47" s="418"/>
      <c r="G47" s="417">
        <f>G41</f>
        <v>151</v>
      </c>
      <c r="H47" s="418"/>
      <c r="I47" s="416"/>
      <c r="J47"/>
      <c r="K47"/>
      <c r="L47"/>
      <c r="M47"/>
      <c r="N47"/>
      <c r="O47"/>
      <c r="P47"/>
      <c r="Q47"/>
      <c r="R47"/>
    </row>
    <row r="48" spans="1:18" x14ac:dyDescent="0.3">
      <c r="A48" s="416" t="s">
        <v>196</v>
      </c>
      <c r="C48" s="428">
        <v>3</v>
      </c>
      <c r="D48" s="418"/>
      <c r="E48" s="428">
        <v>3</v>
      </c>
      <c r="F48" s="418"/>
      <c r="G48" s="428">
        <v>3</v>
      </c>
      <c r="H48" s="418"/>
      <c r="I48" s="416"/>
      <c r="J48"/>
      <c r="K48"/>
      <c r="L48"/>
      <c r="M48"/>
      <c r="N48"/>
      <c r="O48"/>
      <c r="P48"/>
      <c r="Q48"/>
      <c r="R48"/>
    </row>
    <row r="49" spans="1:18" x14ac:dyDescent="0.3">
      <c r="A49" s="416" t="s">
        <v>197</v>
      </c>
      <c r="C49" s="429">
        <f>C47*C48</f>
        <v>5736</v>
      </c>
      <c r="D49" s="418"/>
      <c r="E49" s="429">
        <f>E47*E48</f>
        <v>0</v>
      </c>
      <c r="F49" s="418"/>
      <c r="G49" s="429">
        <f>G47*G48</f>
        <v>453</v>
      </c>
      <c r="H49" s="418"/>
      <c r="I49" s="416"/>
      <c r="J49"/>
      <c r="K49"/>
      <c r="L49"/>
      <c r="M49"/>
      <c r="N49"/>
      <c r="O49"/>
      <c r="P49"/>
      <c r="Q49"/>
      <c r="R49"/>
    </row>
    <row r="50" spans="1:18" x14ac:dyDescent="0.3">
      <c r="A50" s="416" t="s">
        <v>198</v>
      </c>
      <c r="C50" s="423"/>
      <c r="D50" s="430">
        <f>D41</f>
        <v>0</v>
      </c>
      <c r="E50" s="417"/>
      <c r="F50" s="431">
        <f>F41</f>
        <v>136</v>
      </c>
      <c r="G50" s="417"/>
      <c r="H50" s="431">
        <f>H41</f>
        <v>32</v>
      </c>
      <c r="I50" s="439"/>
      <c r="J50"/>
      <c r="K50"/>
      <c r="L50"/>
      <c r="M50"/>
      <c r="N50"/>
      <c r="O50"/>
      <c r="P50"/>
      <c r="Q50"/>
      <c r="R50"/>
    </row>
    <row r="51" spans="1:18" x14ac:dyDescent="0.3">
      <c r="A51" s="416" t="s">
        <v>461</v>
      </c>
      <c r="C51" s="423"/>
      <c r="D51" s="432">
        <f>C21</f>
        <v>8.8800000000000008</v>
      </c>
      <c r="E51" s="417"/>
      <c r="F51" s="432">
        <f>C21</f>
        <v>8.8800000000000008</v>
      </c>
      <c r="G51" s="417"/>
      <c r="H51" s="432">
        <f>C21</f>
        <v>8.8800000000000008</v>
      </c>
      <c r="I51" s="443"/>
      <c r="J51"/>
      <c r="K51"/>
      <c r="L51"/>
      <c r="M51"/>
      <c r="N51"/>
      <c r="O51"/>
      <c r="P51"/>
      <c r="Q51"/>
      <c r="R51"/>
    </row>
    <row r="52" spans="1:18" x14ac:dyDescent="0.3">
      <c r="A52" s="416" t="s">
        <v>199</v>
      </c>
      <c r="C52" s="417"/>
      <c r="D52" s="433">
        <v>1.5</v>
      </c>
      <c r="E52" s="417"/>
      <c r="F52" s="433">
        <v>1.5</v>
      </c>
      <c r="G52" s="417"/>
      <c r="H52" s="433">
        <v>1.5</v>
      </c>
      <c r="I52" s="734"/>
      <c r="J52"/>
      <c r="K52"/>
      <c r="L52"/>
      <c r="M52"/>
      <c r="N52"/>
      <c r="O52"/>
      <c r="P52"/>
      <c r="Q52"/>
      <c r="R52"/>
    </row>
    <row r="53" spans="1:18" x14ac:dyDescent="0.3">
      <c r="A53" s="416" t="s">
        <v>200</v>
      </c>
      <c r="C53" s="417"/>
      <c r="D53" s="434">
        <f>D50*D52</f>
        <v>0</v>
      </c>
      <c r="E53" s="417"/>
      <c r="F53" s="434">
        <f>F50*F52*F51</f>
        <v>1811.5200000000002</v>
      </c>
      <c r="G53" s="417"/>
      <c r="H53" s="434">
        <f>H50*H52*H51</f>
        <v>426.24</v>
      </c>
      <c r="I53" s="735"/>
      <c r="J53"/>
      <c r="K53"/>
      <c r="L53"/>
      <c r="M53"/>
      <c r="N53"/>
      <c r="O53"/>
      <c r="P53"/>
      <c r="Q53"/>
      <c r="R53"/>
    </row>
    <row r="54" spans="1:18" x14ac:dyDescent="0.3">
      <c r="A54" s="355" t="s">
        <v>201</v>
      </c>
      <c r="C54" s="417"/>
      <c r="D54" s="425">
        <f>C49+D53</f>
        <v>5736</v>
      </c>
      <c r="E54" s="426"/>
      <c r="F54" s="425">
        <f>E49+F53</f>
        <v>1811.5200000000002</v>
      </c>
      <c r="G54" s="426"/>
      <c r="H54" s="425">
        <f>G49+H53</f>
        <v>879.24</v>
      </c>
      <c r="I54" s="733"/>
      <c r="J54"/>
      <c r="K54"/>
      <c r="L54"/>
      <c r="M54"/>
      <c r="N54"/>
      <c r="O54"/>
      <c r="P54"/>
      <c r="Q54"/>
      <c r="R54"/>
    </row>
    <row r="55" spans="1:18" x14ac:dyDescent="0.3">
      <c r="A55" s="416"/>
      <c r="C55" s="417"/>
      <c r="D55" s="418"/>
      <c r="E55" s="417"/>
      <c r="F55" s="418"/>
      <c r="G55" s="417"/>
      <c r="H55" s="418"/>
      <c r="I55" s="416"/>
      <c r="J55"/>
      <c r="K55"/>
      <c r="L55"/>
      <c r="M55"/>
      <c r="N55"/>
    </row>
    <row r="56" spans="1:18" ht="18" thickBot="1" x14ac:dyDescent="0.35">
      <c r="A56" s="355" t="s">
        <v>202</v>
      </c>
      <c r="C56" s="435"/>
      <c r="D56" s="436">
        <f>D38+D44+D54</f>
        <v>30241.5</v>
      </c>
      <c r="E56" s="437"/>
      <c r="F56" s="436">
        <f>F38+F44+F54</f>
        <v>5459.0000000000009</v>
      </c>
      <c r="G56" s="437"/>
      <c r="H56" s="436">
        <f>H38+H44+H54</f>
        <v>12248.9</v>
      </c>
      <c r="I56" s="733"/>
      <c r="J56"/>
      <c r="K56"/>
      <c r="L56"/>
      <c r="M56"/>
      <c r="N56"/>
    </row>
    <row r="57" spans="1:18" x14ac:dyDescent="0.3">
      <c r="A57" s="416"/>
      <c r="C57" s="416"/>
      <c r="D57" s="416"/>
      <c r="E57" s="416"/>
      <c r="F57" s="416"/>
      <c r="G57" s="416"/>
      <c r="H57" s="416"/>
      <c r="I57" s="416"/>
      <c r="J57"/>
      <c r="K57"/>
      <c r="L57"/>
      <c r="M57"/>
      <c r="N57"/>
    </row>
    <row r="58" spans="1:18" x14ac:dyDescent="0.3">
      <c r="A58" s="438"/>
      <c r="B58" s="416"/>
      <c r="C58" s="416"/>
      <c r="D58" s="416"/>
      <c r="E58" s="416"/>
      <c r="F58" s="416"/>
      <c r="G58" s="439"/>
      <c r="J58"/>
      <c r="K58"/>
      <c r="L58"/>
      <c r="M58"/>
      <c r="N58"/>
    </row>
    <row r="59" spans="1:18" x14ac:dyDescent="0.3">
      <c r="J59"/>
      <c r="K59"/>
      <c r="L59"/>
      <c r="M59"/>
      <c r="N59"/>
    </row>
    <row r="60" spans="1:18" x14ac:dyDescent="0.3">
      <c r="J60" s="2" t="s">
        <v>908</v>
      </c>
      <c r="K60"/>
      <c r="L60"/>
      <c r="M60"/>
      <c r="N60"/>
    </row>
    <row r="61" spans="1:18" x14ac:dyDescent="0.3">
      <c r="B61" s="144"/>
      <c r="J61"/>
      <c r="K61"/>
      <c r="L61"/>
      <c r="M61"/>
      <c r="N61"/>
    </row>
    <row r="62" spans="1:18" x14ac:dyDescent="0.3">
      <c r="J62"/>
      <c r="K62"/>
      <c r="L62"/>
      <c r="M62"/>
      <c r="N62"/>
    </row>
    <row r="63" spans="1:18" x14ac:dyDescent="0.3">
      <c r="J63"/>
      <c r="K63"/>
      <c r="L63"/>
      <c r="M63"/>
      <c r="N63"/>
    </row>
    <row r="64" spans="1:18" x14ac:dyDescent="0.3">
      <c r="J64"/>
      <c r="K64"/>
      <c r="L64"/>
      <c r="M64"/>
      <c r="N64"/>
    </row>
    <row r="65" spans="2:14" x14ac:dyDescent="0.3">
      <c r="B65" s="144"/>
      <c r="J65"/>
      <c r="K65"/>
      <c r="L65"/>
      <c r="M65"/>
      <c r="N65"/>
    </row>
    <row r="66" spans="2:14" x14ac:dyDescent="0.3">
      <c r="J66"/>
      <c r="K66"/>
      <c r="L66"/>
      <c r="M66"/>
      <c r="N66"/>
    </row>
    <row r="67" spans="2:14" x14ac:dyDescent="0.3">
      <c r="J67"/>
      <c r="K67"/>
      <c r="L67"/>
      <c r="M67"/>
      <c r="N67"/>
    </row>
    <row r="68" spans="2:14" x14ac:dyDescent="0.3">
      <c r="B68" s="144"/>
      <c r="J68"/>
      <c r="K68"/>
      <c r="L68"/>
      <c r="M68"/>
      <c r="N68"/>
    </row>
    <row r="69" spans="2:14" x14ac:dyDescent="0.3">
      <c r="B69"/>
      <c r="C69"/>
      <c r="D69"/>
      <c r="E69"/>
      <c r="F69"/>
      <c r="G69"/>
      <c r="H69"/>
    </row>
    <row r="70" spans="2:14" x14ac:dyDescent="0.3">
      <c r="B70"/>
      <c r="C70"/>
      <c r="D70"/>
      <c r="E70"/>
      <c r="F70"/>
      <c r="G70"/>
      <c r="H70"/>
      <c r="J70" s="150"/>
    </row>
    <row r="71" spans="2:14" x14ac:dyDescent="0.3">
      <c r="B71"/>
      <c r="C71"/>
      <c r="D71"/>
      <c r="E71"/>
      <c r="F71"/>
      <c r="G71"/>
      <c r="H71"/>
    </row>
    <row r="72" spans="2:14" x14ac:dyDescent="0.3">
      <c r="B72"/>
      <c r="C72"/>
      <c r="D72"/>
      <c r="E72"/>
      <c r="F72"/>
      <c r="G72"/>
      <c r="H72"/>
    </row>
    <row r="73" spans="2:14" x14ac:dyDescent="0.3">
      <c r="B73"/>
      <c r="C73"/>
      <c r="D73"/>
      <c r="E73"/>
      <c r="F73"/>
      <c r="G73"/>
      <c r="H73"/>
      <c r="K73" s="144"/>
    </row>
    <row r="74" spans="2:14" x14ac:dyDescent="0.3">
      <c r="B74"/>
      <c r="C74"/>
      <c r="D74"/>
      <c r="E74"/>
      <c r="F74"/>
      <c r="G74"/>
      <c r="H74"/>
    </row>
    <row r="75" spans="2:14" x14ac:dyDescent="0.3">
      <c r="B75"/>
      <c r="C75"/>
      <c r="D75"/>
      <c r="E75"/>
      <c r="F75"/>
      <c r="G75"/>
      <c r="H75"/>
    </row>
    <row r="76" spans="2:14" x14ac:dyDescent="0.3">
      <c r="B76"/>
      <c r="C76"/>
      <c r="D76"/>
    </row>
    <row r="77" spans="2:14" x14ac:dyDescent="0.3">
      <c r="B77"/>
      <c r="C77"/>
      <c r="D77"/>
      <c r="K77" s="144"/>
    </row>
    <row r="78" spans="2:14" x14ac:dyDescent="0.3">
      <c r="B78"/>
      <c r="C78"/>
      <c r="D78"/>
    </row>
    <row r="79" spans="2:14" x14ac:dyDescent="0.3">
      <c r="B79"/>
      <c r="C79"/>
      <c r="D79"/>
    </row>
    <row r="80" spans="2:14" x14ac:dyDescent="0.3">
      <c r="B80"/>
      <c r="C80"/>
      <c r="D80"/>
      <c r="K80" s="144"/>
    </row>
    <row r="81" spans="2:11" x14ac:dyDescent="0.3">
      <c r="B81"/>
      <c r="C81"/>
      <c r="D81"/>
    </row>
    <row r="82" spans="2:11" x14ac:dyDescent="0.3">
      <c r="B82"/>
      <c r="C82"/>
      <c r="D82"/>
      <c r="K82" s="144"/>
    </row>
    <row r="83" spans="2:11" x14ac:dyDescent="0.3">
      <c r="B83"/>
      <c r="C83"/>
      <c r="D83"/>
    </row>
    <row r="84" spans="2:11" x14ac:dyDescent="0.3">
      <c r="B84"/>
      <c r="C84"/>
      <c r="D84"/>
    </row>
    <row r="85" spans="2:11" x14ac:dyDescent="0.3">
      <c r="B85"/>
      <c r="C85"/>
      <c r="D85"/>
      <c r="K85" s="144"/>
    </row>
    <row r="86" spans="2:11" x14ac:dyDescent="0.3">
      <c r="B86"/>
      <c r="C86"/>
      <c r="D86"/>
    </row>
    <row r="88" spans="2:11" x14ac:dyDescent="0.3">
      <c r="B88" s="144"/>
      <c r="K88" s="144"/>
    </row>
    <row r="91" spans="2:11" x14ac:dyDescent="0.3">
      <c r="K91" s="144"/>
    </row>
    <row r="92" spans="2:11" x14ac:dyDescent="0.3">
      <c r="B92" s="144"/>
    </row>
    <row r="93" spans="2:11" x14ac:dyDescent="0.3">
      <c r="K93" s="144"/>
    </row>
    <row r="95" spans="2:11" x14ac:dyDescent="0.3">
      <c r="B95" s="144"/>
    </row>
    <row r="96" spans="2:11" x14ac:dyDescent="0.3">
      <c r="K96" s="144"/>
    </row>
    <row r="97" spans="10:16" ht="40.049999999999997" customHeight="1" x14ac:dyDescent="0.3">
      <c r="J97" s="801" t="s">
        <v>909</v>
      </c>
      <c r="K97" s="801"/>
      <c r="L97" s="801"/>
      <c r="M97" s="801"/>
      <c r="N97" s="801"/>
      <c r="O97" s="801"/>
      <c r="P97" s="801"/>
    </row>
    <row r="100" spans="10:16" x14ac:dyDescent="0.3">
      <c r="K100" s="144"/>
    </row>
    <row r="104" spans="10:16" x14ac:dyDescent="0.3">
      <c r="K104" s="144"/>
    </row>
    <row r="107" spans="10:16" x14ac:dyDescent="0.3">
      <c r="K107" s="144"/>
    </row>
    <row r="110" spans="10:16" x14ac:dyDescent="0.3">
      <c r="J110" s="14" t="s">
        <v>910</v>
      </c>
    </row>
  </sheetData>
  <mergeCells count="10">
    <mergeCell ref="J97:P97"/>
    <mergeCell ref="J2:O2"/>
    <mergeCell ref="J3:O3"/>
    <mergeCell ref="J4:O4"/>
    <mergeCell ref="J21:P21"/>
    <mergeCell ref="C37:D37"/>
    <mergeCell ref="E37:F37"/>
    <mergeCell ref="G37:H37"/>
    <mergeCell ref="A1:G1"/>
    <mergeCell ref="A3:G3"/>
  </mergeCells>
  <phoneticPr fontId="5" type="noConversion"/>
  <hyperlinks>
    <hyperlink ref="A3" r:id="rId2" xr:uid="{00000000-0004-0000-1600-000000000000}"/>
  </hyperlinks>
  <pageMargins left="0.75" right="0.75" top="1" bottom="1" header="0.5" footer="0.5"/>
  <pageSetup scale="80" orientation="landscape" r:id="rId3"/>
  <headerFooter alignWithMargins="0">
    <oddFooter>&amp;CCopyright © 2022 by McGraw Hill. All rights reserved. No reproduction or distribution without the prior written consent of McGraw Hill.</oddFooter>
  </headerFooter>
  <drawing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V111"/>
  <sheetViews>
    <sheetView showGridLines="0" topLeftCell="A81" zoomScaleNormal="100" workbookViewId="0">
      <selection activeCell="B37" sqref="B37"/>
    </sheetView>
  </sheetViews>
  <sheetFormatPr defaultColWidth="9.21875" defaultRowHeight="17.399999999999999" x14ac:dyDescent="0.3"/>
  <cols>
    <col min="1" max="1" width="5.77734375" style="14" customWidth="1"/>
    <col min="2" max="2" width="30.21875" style="14" customWidth="1"/>
    <col min="3" max="3" width="27.109375" style="14" bestFit="1" customWidth="1"/>
    <col min="4" max="7" width="16.33203125" style="14" bestFit="1" customWidth="1"/>
    <col min="8" max="8" width="23.77734375" style="14" customWidth="1"/>
    <col min="9" max="11" width="11.21875" style="14" customWidth="1"/>
    <col min="12" max="12" width="12.77734375" style="14" customWidth="1"/>
    <col min="13" max="13" width="11.21875" style="14" bestFit="1" customWidth="1"/>
    <col min="14" max="14" width="5" style="14" customWidth="1"/>
    <col min="15" max="15" width="9.5546875" style="14" bestFit="1" customWidth="1"/>
    <col min="16" max="16" width="5" style="14" customWidth="1"/>
    <col min="17" max="17" width="9.5546875" style="14" bestFit="1" customWidth="1"/>
    <col min="18" max="18" width="5" style="14" customWidth="1"/>
    <col min="19" max="19" width="6.21875" style="14" customWidth="1"/>
    <col min="20" max="20" width="6.5546875" style="14" customWidth="1"/>
    <col min="21" max="21" width="11.21875" style="14" bestFit="1" customWidth="1"/>
    <col min="22" max="22" width="10.5546875" style="14" bestFit="1" customWidth="1"/>
    <col min="23" max="16384" width="9.21875" style="14"/>
  </cols>
  <sheetData>
    <row r="1" spans="1:22" ht="21" customHeight="1" thickBot="1" x14ac:dyDescent="0.45">
      <c r="A1" s="765" t="s">
        <v>524</v>
      </c>
      <c r="B1" s="766"/>
      <c r="C1" s="766"/>
      <c r="D1" s="766"/>
      <c r="E1" s="766"/>
      <c r="F1" s="766"/>
      <c r="G1" s="766"/>
      <c r="H1" s="776"/>
    </row>
    <row r="2" spans="1:22" x14ac:dyDescent="0.3">
      <c r="A2" s="14" t="s">
        <v>452</v>
      </c>
    </row>
    <row r="3" spans="1:22" x14ac:dyDescent="0.3">
      <c r="J3" s="886" t="s">
        <v>899</v>
      </c>
      <c r="K3" s="886"/>
      <c r="L3" s="886"/>
      <c r="M3" s="886"/>
      <c r="N3" s="886"/>
      <c r="O3" s="886"/>
    </row>
    <row r="4" spans="1:22" x14ac:dyDescent="0.3">
      <c r="B4" s="127" t="s">
        <v>163</v>
      </c>
      <c r="J4" s="887" t="s">
        <v>900</v>
      </c>
      <c r="K4" s="887"/>
      <c r="L4" s="887"/>
      <c r="M4" s="887"/>
      <c r="N4" s="887"/>
      <c r="O4" s="887"/>
    </row>
    <row r="5" spans="1:22" x14ac:dyDescent="0.3">
      <c r="B5" s="127" t="s">
        <v>164</v>
      </c>
      <c r="J5" s="888" t="s">
        <v>901</v>
      </c>
      <c r="K5" s="888"/>
      <c r="L5" s="888"/>
      <c r="M5" s="888"/>
      <c r="N5" s="888"/>
      <c r="O5" s="888"/>
    </row>
    <row r="6" spans="1:22" ht="18" thickBot="1" x14ac:dyDescent="0.35">
      <c r="B6" s="127" t="s">
        <v>203</v>
      </c>
    </row>
    <row r="7" spans="1:22" ht="35.4" thickBot="1" x14ac:dyDescent="0.35">
      <c r="B7" s="590" t="s">
        <v>166</v>
      </c>
      <c r="C7" s="591" t="s">
        <v>167</v>
      </c>
      <c r="D7" s="593" t="s">
        <v>168</v>
      </c>
      <c r="E7" s="593" t="s">
        <v>169</v>
      </c>
      <c r="F7" s="593" t="s">
        <v>170</v>
      </c>
      <c r="G7" s="594" t="s">
        <v>171</v>
      </c>
      <c r="Q7" s="29"/>
      <c r="R7" s="29"/>
      <c r="S7" s="29"/>
      <c r="T7" s="29"/>
      <c r="U7" s="29"/>
      <c r="V7" s="29"/>
    </row>
    <row r="8" spans="1:22" x14ac:dyDescent="0.3">
      <c r="B8" s="32">
        <v>1</v>
      </c>
      <c r="C8" s="23">
        <v>2906</v>
      </c>
      <c r="D8" s="442">
        <f>4550</f>
        <v>4550</v>
      </c>
      <c r="E8" s="443">
        <f>1.34</f>
        <v>1.34</v>
      </c>
      <c r="F8" s="440">
        <f>D8*E8</f>
        <v>6097</v>
      </c>
      <c r="G8" s="131"/>
      <c r="Q8" s="29"/>
      <c r="R8" s="29"/>
      <c r="S8" s="29"/>
      <c r="T8" s="29"/>
      <c r="U8" s="29"/>
      <c r="V8" s="29"/>
    </row>
    <row r="9" spans="1:22" x14ac:dyDescent="0.3">
      <c r="B9" s="32">
        <v>1</v>
      </c>
      <c r="C9" s="23">
        <v>2906</v>
      </c>
      <c r="D9" s="442">
        <f>4430</f>
        <v>4430</v>
      </c>
      <c r="E9" s="443">
        <f>1.35</f>
        <v>1.35</v>
      </c>
      <c r="F9" s="440">
        <f t="shared" ref="F9:F15" si="0">D9*E9</f>
        <v>5980.5</v>
      </c>
      <c r="G9" s="131"/>
      <c r="Q9" s="29"/>
      <c r="R9" s="29"/>
      <c r="S9" s="29"/>
      <c r="T9" s="29"/>
      <c r="U9" s="29"/>
      <c r="V9" s="29"/>
    </row>
    <row r="10" spans="1:22" x14ac:dyDescent="0.3">
      <c r="B10" s="32">
        <v>1</v>
      </c>
      <c r="C10" s="23">
        <v>2906</v>
      </c>
      <c r="D10" s="442" t="s">
        <v>172</v>
      </c>
      <c r="E10" s="443" t="s">
        <v>172</v>
      </c>
      <c r="F10" s="440" t="s">
        <v>172</v>
      </c>
      <c r="G10" s="132">
        <v>1102</v>
      </c>
      <c r="P10" s="29"/>
      <c r="Q10" s="29"/>
      <c r="R10" s="29"/>
      <c r="S10" s="29"/>
      <c r="T10" s="29"/>
      <c r="U10" s="29"/>
      <c r="V10" s="29"/>
    </row>
    <row r="11" spans="1:22" x14ac:dyDescent="0.3">
      <c r="B11" s="32">
        <v>1</v>
      </c>
      <c r="C11" s="23">
        <v>2906</v>
      </c>
      <c r="D11" s="442"/>
      <c r="E11" s="443"/>
      <c r="F11" s="440" t="s">
        <v>172</v>
      </c>
      <c r="G11" s="132">
        <v>810</v>
      </c>
      <c r="P11" s="29"/>
      <c r="Q11" s="29"/>
      <c r="R11" s="29"/>
      <c r="S11" s="29"/>
      <c r="T11" s="29"/>
      <c r="U11" s="29"/>
      <c r="V11" s="29"/>
    </row>
    <row r="12" spans="1:22" x14ac:dyDescent="0.3">
      <c r="B12" s="32">
        <v>1</v>
      </c>
      <c r="C12" s="23">
        <v>2908</v>
      </c>
      <c r="D12" s="442">
        <v>1000</v>
      </c>
      <c r="E12" s="443">
        <v>9</v>
      </c>
      <c r="F12" s="440">
        <f t="shared" si="0"/>
        <v>9000</v>
      </c>
      <c r="G12" s="131"/>
      <c r="J12" s="728"/>
      <c r="K12" s="21"/>
      <c r="L12" s="21"/>
      <c r="M12" s="21"/>
      <c r="N12" s="2"/>
      <c r="O12" s="2"/>
      <c r="P12" s="29"/>
      <c r="Q12" s="29"/>
      <c r="R12" s="29"/>
      <c r="S12" s="29"/>
      <c r="T12" s="29"/>
      <c r="U12" s="29"/>
      <c r="V12" s="29"/>
    </row>
    <row r="13" spans="1:22" x14ac:dyDescent="0.3">
      <c r="B13" s="32">
        <v>1</v>
      </c>
      <c r="C13" s="23">
        <v>2908</v>
      </c>
      <c r="D13" s="442"/>
      <c r="E13" s="443"/>
      <c r="F13" s="440"/>
      <c r="G13" s="132">
        <v>151</v>
      </c>
      <c r="J13" s="29" t="s">
        <v>902</v>
      </c>
      <c r="P13" s="29"/>
    </row>
    <row r="14" spans="1:22" x14ac:dyDescent="0.3">
      <c r="B14" s="32">
        <v>2</v>
      </c>
      <c r="C14" s="23">
        <v>2907</v>
      </c>
      <c r="D14" s="442">
        <v>110</v>
      </c>
      <c r="E14" s="443">
        <v>22.18</v>
      </c>
      <c r="F14" s="440">
        <f t="shared" si="0"/>
        <v>2439.8000000000002</v>
      </c>
      <c r="G14" s="132">
        <v>136</v>
      </c>
      <c r="J14" s="21"/>
      <c r="K14" s="21"/>
      <c r="L14" s="21"/>
      <c r="M14" s="21"/>
      <c r="N14" s="2"/>
      <c r="O14" s="2"/>
      <c r="P14" s="29"/>
    </row>
    <row r="15" spans="1:22" ht="18" thickBot="1" x14ac:dyDescent="0.35">
      <c r="B15" s="133">
        <v>2</v>
      </c>
      <c r="C15" s="134">
        <v>2908</v>
      </c>
      <c r="D15" s="444">
        <v>23</v>
      </c>
      <c r="E15" s="445">
        <v>48</v>
      </c>
      <c r="F15" s="441">
        <f t="shared" si="0"/>
        <v>1104</v>
      </c>
      <c r="G15" s="137">
        <v>32</v>
      </c>
      <c r="H15" s="29"/>
      <c r="I15" s="29"/>
      <c r="J15" s="21"/>
      <c r="K15" s="21"/>
      <c r="L15" s="21"/>
      <c r="M15" s="21"/>
      <c r="N15" s="2"/>
      <c r="O15" s="2"/>
      <c r="P15" s="29"/>
    </row>
    <row r="16" spans="1:22" x14ac:dyDescent="0.3">
      <c r="D16" s="442"/>
      <c r="E16" s="443"/>
      <c r="F16" s="442"/>
      <c r="G16" s="129"/>
      <c r="H16" s="29"/>
      <c r="I16" s="29"/>
      <c r="N16" s="29"/>
      <c r="O16" s="29"/>
      <c r="P16" s="29"/>
    </row>
    <row r="17" spans="2:16" x14ac:dyDescent="0.3">
      <c r="B17" s="127" t="s">
        <v>173</v>
      </c>
      <c r="C17" s="633" t="s">
        <v>174</v>
      </c>
      <c r="D17" s="890" t="s">
        <v>132</v>
      </c>
      <c r="E17" s="890"/>
      <c r="F17" s="442"/>
      <c r="G17" s="129"/>
      <c r="H17" s="29"/>
      <c r="I17" s="29"/>
      <c r="N17" s="29"/>
      <c r="O17" s="29"/>
      <c r="P17" s="29"/>
    </row>
    <row r="18" spans="2:16" x14ac:dyDescent="0.3">
      <c r="B18" s="14" t="s">
        <v>175</v>
      </c>
      <c r="C18" s="129">
        <v>7.15</v>
      </c>
      <c r="D18" s="413">
        <v>3</v>
      </c>
      <c r="E18" s="443" t="s">
        <v>176</v>
      </c>
      <c r="F18" s="442"/>
      <c r="G18" s="129"/>
      <c r="H18" s="29"/>
      <c r="I18" s="29"/>
      <c r="J18" s="29"/>
      <c r="K18" s="29"/>
      <c r="L18" s="29"/>
      <c r="M18" s="29"/>
      <c r="N18" s="29"/>
      <c r="O18" s="29"/>
      <c r="P18" s="29"/>
    </row>
    <row r="19" spans="2:16" x14ac:dyDescent="0.3">
      <c r="B19" s="14" t="s">
        <v>177</v>
      </c>
      <c r="C19" s="129">
        <v>11.1</v>
      </c>
      <c r="D19" s="414">
        <v>1.5</v>
      </c>
      <c r="E19" s="416" t="s">
        <v>178</v>
      </c>
      <c r="F19" s="416"/>
      <c r="H19" s="29"/>
      <c r="I19" s="29"/>
      <c r="J19" s="2" t="s">
        <v>904</v>
      </c>
      <c r="K19" s="2"/>
      <c r="L19" s="2"/>
      <c r="M19" s="2"/>
      <c r="N19" s="2"/>
      <c r="O19" s="21"/>
    </row>
    <row r="20" spans="2:16" x14ac:dyDescent="0.3">
      <c r="H20" s="29"/>
      <c r="I20" s="29"/>
      <c r="J20" s="244" t="s">
        <v>903</v>
      </c>
      <c r="K20" s="2"/>
      <c r="L20" s="2"/>
      <c r="M20" s="2"/>
      <c r="N20" s="2"/>
      <c r="O20" s="21"/>
    </row>
    <row r="21" spans="2:16" x14ac:dyDescent="0.3">
      <c r="B21" s="139" t="s">
        <v>179</v>
      </c>
      <c r="H21" s="29"/>
      <c r="I21" s="29"/>
      <c r="J21" s="21" t="s">
        <v>905</v>
      </c>
      <c r="K21" s="2"/>
      <c r="L21" s="2"/>
      <c r="M21" s="2"/>
      <c r="N21" s="2"/>
      <c r="O21" s="21"/>
    </row>
    <row r="22" spans="2:16" x14ac:dyDescent="0.3">
      <c r="B22" s="14" t="s">
        <v>280</v>
      </c>
      <c r="J22" s="889" t="s">
        <v>906</v>
      </c>
      <c r="K22" s="889"/>
      <c r="L22" s="889"/>
      <c r="M22" s="889"/>
      <c r="N22" s="889"/>
      <c r="O22" s="889"/>
      <c r="P22" s="889"/>
    </row>
    <row r="23" spans="2:16" x14ac:dyDescent="0.3">
      <c r="J23" s="2"/>
      <c r="K23" s="2"/>
      <c r="L23" s="2"/>
      <c r="M23" s="2"/>
      <c r="N23" s="2"/>
      <c r="O23" s="21"/>
    </row>
    <row r="24" spans="2:16" x14ac:dyDescent="0.3">
      <c r="B24" s="738"/>
      <c r="C24" s="739"/>
      <c r="D24" s="740" t="s">
        <v>167</v>
      </c>
      <c r="E24" s="739"/>
      <c r="F24" s="739"/>
      <c r="G24" s="741"/>
      <c r="J24" s="29"/>
      <c r="K24" s="29"/>
      <c r="L24" s="29"/>
      <c r="M24" s="29"/>
      <c r="N24" s="29"/>
    </row>
    <row r="25" spans="2:16" x14ac:dyDescent="0.3">
      <c r="B25" s="740" t="s">
        <v>166</v>
      </c>
      <c r="C25" s="740" t="s">
        <v>180</v>
      </c>
      <c r="D25" s="738">
        <v>2906</v>
      </c>
      <c r="E25" s="742">
        <v>2907</v>
      </c>
      <c r="F25" s="742">
        <v>2908</v>
      </c>
      <c r="G25" s="743" t="s">
        <v>181</v>
      </c>
      <c r="K25"/>
      <c r="L25"/>
    </row>
    <row r="26" spans="2:16" x14ac:dyDescent="0.3">
      <c r="B26" s="738">
        <v>1</v>
      </c>
      <c r="C26" s="738" t="s">
        <v>182</v>
      </c>
      <c r="D26" s="751">
        <v>12077.5</v>
      </c>
      <c r="E26" s="752"/>
      <c r="F26" s="752">
        <v>9000</v>
      </c>
      <c r="G26" s="753">
        <v>21077.5</v>
      </c>
    </row>
    <row r="27" spans="2:16" x14ac:dyDescent="0.3">
      <c r="B27" s="744"/>
      <c r="C27" s="745" t="s">
        <v>183</v>
      </c>
      <c r="D27" s="754">
        <v>1912</v>
      </c>
      <c r="E27" s="415"/>
      <c r="F27" s="415">
        <v>151</v>
      </c>
      <c r="G27" s="755">
        <v>2063</v>
      </c>
      <c r="K27"/>
      <c r="L27"/>
      <c r="M27"/>
      <c r="N27"/>
      <c r="O27"/>
    </row>
    <row r="28" spans="2:16" x14ac:dyDescent="0.3">
      <c r="B28" s="738">
        <v>2</v>
      </c>
      <c r="C28" s="738" t="s">
        <v>182</v>
      </c>
      <c r="D28" s="756"/>
      <c r="E28" s="752">
        <v>2439.8000000000002</v>
      </c>
      <c r="F28" s="752">
        <v>1104</v>
      </c>
      <c r="G28" s="753">
        <v>3543.8</v>
      </c>
      <c r="K28"/>
      <c r="L28"/>
      <c r="M28"/>
      <c r="N28"/>
      <c r="O28"/>
    </row>
    <row r="29" spans="2:16" x14ac:dyDescent="0.3">
      <c r="B29" s="744"/>
      <c r="C29" s="745" t="s">
        <v>183</v>
      </c>
      <c r="D29" s="754"/>
      <c r="E29" s="415">
        <v>136</v>
      </c>
      <c r="F29" s="415">
        <v>32</v>
      </c>
      <c r="G29" s="755">
        <v>168</v>
      </c>
      <c r="K29"/>
      <c r="L29"/>
      <c r="M29"/>
      <c r="N29"/>
      <c r="O29"/>
    </row>
    <row r="30" spans="2:16" x14ac:dyDescent="0.3">
      <c r="B30" s="738" t="s">
        <v>184</v>
      </c>
      <c r="C30" s="739"/>
      <c r="D30" s="751">
        <v>12077.5</v>
      </c>
      <c r="E30" s="752">
        <v>2439.8000000000002</v>
      </c>
      <c r="F30" s="752">
        <v>10104</v>
      </c>
      <c r="G30" s="753">
        <v>24621.3</v>
      </c>
      <c r="K30"/>
      <c r="L30"/>
      <c r="M30"/>
      <c r="N30"/>
      <c r="O30"/>
    </row>
    <row r="31" spans="2:16" x14ac:dyDescent="0.3">
      <c r="B31" s="746" t="s">
        <v>185</v>
      </c>
      <c r="C31" s="747"/>
      <c r="D31" s="748">
        <v>1912</v>
      </c>
      <c r="E31" s="749">
        <v>136</v>
      </c>
      <c r="F31" s="749">
        <v>183</v>
      </c>
      <c r="G31" s="750">
        <v>2231</v>
      </c>
      <c r="H31" s="140"/>
      <c r="K31"/>
      <c r="L31"/>
      <c r="M31"/>
      <c r="N31"/>
      <c r="O31"/>
    </row>
    <row r="32" spans="2:16" x14ac:dyDescent="0.3">
      <c r="B32" s="37"/>
      <c r="C32" s="37"/>
      <c r="D32" s="141"/>
      <c r="E32" s="141"/>
      <c r="F32" s="141"/>
      <c r="G32" s="141"/>
      <c r="H32" s="140"/>
      <c r="K32"/>
      <c r="L32"/>
      <c r="M32"/>
      <c r="N32"/>
      <c r="O32"/>
    </row>
    <row r="33" spans="1:16" x14ac:dyDescent="0.3">
      <c r="B33" s="37" t="s">
        <v>186</v>
      </c>
      <c r="C33" s="37"/>
      <c r="D33" s="141"/>
      <c r="E33" s="141"/>
      <c r="F33" s="141"/>
      <c r="G33" s="141"/>
      <c r="H33" s="140"/>
      <c r="K33"/>
      <c r="L33"/>
      <c r="M33"/>
      <c r="N33"/>
      <c r="O33"/>
    </row>
    <row r="34" spans="1:16" ht="18" thickBot="1" x14ac:dyDescent="0.35">
      <c r="A34" s="37"/>
      <c r="C34" s="37"/>
      <c r="D34" s="141"/>
      <c r="E34" s="141"/>
      <c r="F34" s="141"/>
      <c r="G34" s="141"/>
      <c r="H34" s="140"/>
      <c r="K34"/>
      <c r="L34"/>
      <c r="M34"/>
      <c r="N34"/>
      <c r="O34"/>
    </row>
    <row r="35" spans="1:16" ht="18" thickBot="1" x14ac:dyDescent="0.35">
      <c r="A35" s="37"/>
      <c r="C35" s="882" t="s">
        <v>187</v>
      </c>
      <c r="D35" s="789"/>
      <c r="E35" s="883" t="s">
        <v>188</v>
      </c>
      <c r="F35" s="884"/>
      <c r="G35" s="883" t="s">
        <v>189</v>
      </c>
      <c r="H35" s="884"/>
      <c r="K35"/>
      <c r="L35"/>
      <c r="M35"/>
      <c r="N35"/>
      <c r="O35"/>
    </row>
    <row r="36" spans="1:16" x14ac:dyDescent="0.3">
      <c r="A36" s="127" t="s">
        <v>190</v>
      </c>
      <c r="C36" s="27"/>
      <c r="D36" s="142">
        <f>D30</f>
        <v>12077.5</v>
      </c>
      <c r="E36" s="143"/>
      <c r="F36" s="142">
        <f>E30</f>
        <v>2439.8000000000002</v>
      </c>
      <c r="G36" s="143"/>
      <c r="H36" s="142">
        <f>F30</f>
        <v>10104</v>
      </c>
      <c r="K36"/>
      <c r="L36"/>
      <c r="M36"/>
      <c r="N36"/>
      <c r="O36"/>
    </row>
    <row r="37" spans="1:16" x14ac:dyDescent="0.3">
      <c r="C37" s="27"/>
      <c r="D37" s="131"/>
      <c r="E37" s="27"/>
      <c r="F37" s="131"/>
      <c r="G37" s="27"/>
      <c r="H37" s="131"/>
      <c r="K37"/>
      <c r="L37"/>
      <c r="M37"/>
      <c r="N37"/>
      <c r="O37"/>
    </row>
    <row r="38" spans="1:16" x14ac:dyDescent="0.3">
      <c r="A38" s="127" t="s">
        <v>44</v>
      </c>
      <c r="C38" s="98" t="s">
        <v>191</v>
      </c>
      <c r="D38" s="145" t="s">
        <v>192</v>
      </c>
      <c r="E38" s="98" t="s">
        <v>191</v>
      </c>
      <c r="F38" s="145" t="s">
        <v>192</v>
      </c>
      <c r="G38" s="98" t="s">
        <v>191</v>
      </c>
      <c r="H38" s="145" t="s">
        <v>192</v>
      </c>
      <c r="K38"/>
      <c r="L38"/>
      <c r="M38"/>
      <c r="N38"/>
    </row>
    <row r="39" spans="1:16" x14ac:dyDescent="0.3">
      <c r="A39" s="14" t="s">
        <v>61</v>
      </c>
      <c r="C39" s="27">
        <f>D27</f>
        <v>1912</v>
      </c>
      <c r="D39" s="131">
        <f>D29</f>
        <v>0</v>
      </c>
      <c r="E39" s="27">
        <f>E27</f>
        <v>0</v>
      </c>
      <c r="F39" s="131">
        <f>E29</f>
        <v>136</v>
      </c>
      <c r="G39" s="27">
        <f>F27</f>
        <v>151</v>
      </c>
      <c r="H39" s="131">
        <f>F29</f>
        <v>32</v>
      </c>
      <c r="K39"/>
      <c r="L39"/>
      <c r="M39"/>
      <c r="N39"/>
    </row>
    <row r="40" spans="1:16" ht="21" x14ac:dyDescent="0.6">
      <c r="A40" s="14" t="s">
        <v>159</v>
      </c>
      <c r="C40" s="420">
        <f>C18</f>
        <v>7.15</v>
      </c>
      <c r="D40" s="421">
        <f>C19</f>
        <v>11.1</v>
      </c>
      <c r="E40" s="446">
        <f>C18</f>
        <v>7.15</v>
      </c>
      <c r="F40" s="421">
        <f>C19</f>
        <v>11.1</v>
      </c>
      <c r="G40" s="420">
        <f>C18</f>
        <v>7.15</v>
      </c>
      <c r="H40" s="421">
        <f>C19</f>
        <v>11.1</v>
      </c>
      <c r="J40" s="14" t="s">
        <v>907</v>
      </c>
      <c r="K40"/>
      <c r="L40"/>
      <c r="M40"/>
      <c r="N40"/>
    </row>
    <row r="41" spans="1:16" x14ac:dyDescent="0.3">
      <c r="A41" s="14" t="s">
        <v>193</v>
      </c>
      <c r="C41" s="423">
        <f t="shared" ref="C41:H41" si="1">C39*C40</f>
        <v>13670.800000000001</v>
      </c>
      <c r="D41" s="424">
        <f t="shared" si="1"/>
        <v>0</v>
      </c>
      <c r="E41" s="417">
        <f t="shared" si="1"/>
        <v>0</v>
      </c>
      <c r="F41" s="424">
        <f t="shared" si="1"/>
        <v>1509.6</v>
      </c>
      <c r="G41" s="423">
        <f t="shared" si="1"/>
        <v>1079.6500000000001</v>
      </c>
      <c r="H41" s="424">
        <f t="shared" si="1"/>
        <v>355.2</v>
      </c>
      <c r="K41"/>
      <c r="L41"/>
      <c r="M41"/>
      <c r="N41"/>
    </row>
    <row r="42" spans="1:16" x14ac:dyDescent="0.3">
      <c r="A42" s="127" t="s">
        <v>194</v>
      </c>
      <c r="C42" s="423"/>
      <c r="D42" s="425">
        <f>SUM(C41:D41)</f>
        <v>13670.800000000001</v>
      </c>
      <c r="E42" s="426"/>
      <c r="F42" s="425">
        <f>SUM(E41:F41)</f>
        <v>1509.6</v>
      </c>
      <c r="G42" s="426"/>
      <c r="H42" s="425">
        <f>SUM(G41:H41)</f>
        <v>1434.8500000000001</v>
      </c>
      <c r="K42"/>
      <c r="L42"/>
      <c r="M42"/>
      <c r="N42"/>
    </row>
    <row r="43" spans="1:16" x14ac:dyDescent="0.3">
      <c r="C43" s="417"/>
      <c r="D43" s="418"/>
      <c r="E43" s="417"/>
      <c r="F43" s="418"/>
      <c r="G43" s="417"/>
      <c r="H43" s="418"/>
      <c r="K43"/>
      <c r="L43"/>
      <c r="M43"/>
      <c r="N43"/>
    </row>
    <row r="44" spans="1:16" x14ac:dyDescent="0.3">
      <c r="A44" s="127" t="s">
        <v>70</v>
      </c>
      <c r="C44" s="417"/>
      <c r="D44" s="418"/>
      <c r="E44" s="417"/>
      <c r="F44" s="418"/>
      <c r="G44" s="417"/>
      <c r="H44" s="418"/>
      <c r="K44"/>
      <c r="L44"/>
      <c r="M44"/>
      <c r="N44"/>
    </row>
    <row r="45" spans="1:16" x14ac:dyDescent="0.3">
      <c r="A45" s="14" t="s">
        <v>195</v>
      </c>
      <c r="C45" s="417">
        <f>C39</f>
        <v>1912</v>
      </c>
      <c r="D45" s="418"/>
      <c r="E45" s="427">
        <f>E39</f>
        <v>0</v>
      </c>
      <c r="F45" s="418"/>
      <c r="G45" s="417">
        <f>G39</f>
        <v>151</v>
      </c>
      <c r="H45" s="418"/>
      <c r="J45"/>
      <c r="K45"/>
      <c r="L45"/>
      <c r="M45"/>
      <c r="N45"/>
      <c r="O45"/>
      <c r="P45"/>
    </row>
    <row r="46" spans="1:16" x14ac:dyDescent="0.3">
      <c r="A46" s="14" t="s">
        <v>196</v>
      </c>
      <c r="C46" s="428">
        <v>3</v>
      </c>
      <c r="D46" s="447"/>
      <c r="E46" s="428">
        <v>3</v>
      </c>
      <c r="F46" s="447"/>
      <c r="G46" s="428">
        <v>3</v>
      </c>
      <c r="H46" s="418"/>
      <c r="J46"/>
      <c r="K46"/>
      <c r="L46"/>
      <c r="M46"/>
      <c r="N46"/>
      <c r="O46"/>
      <c r="P46"/>
    </row>
    <row r="47" spans="1:16" x14ac:dyDescent="0.3">
      <c r="A47" s="14" t="s">
        <v>197</v>
      </c>
      <c r="C47" s="429">
        <f>C45*C46</f>
        <v>5736</v>
      </c>
      <c r="D47" s="418"/>
      <c r="E47" s="429">
        <f>E45*E46</f>
        <v>0</v>
      </c>
      <c r="F47" s="418"/>
      <c r="G47" s="429">
        <f>G45*G46</f>
        <v>453</v>
      </c>
      <c r="H47" s="418"/>
      <c r="J47"/>
      <c r="K47"/>
      <c r="L47"/>
      <c r="M47"/>
      <c r="N47"/>
      <c r="O47"/>
      <c r="P47"/>
    </row>
    <row r="48" spans="1:16" x14ac:dyDescent="0.3">
      <c r="A48" s="14" t="s">
        <v>198</v>
      </c>
      <c r="C48" s="423"/>
      <c r="D48" s="430">
        <f>D39</f>
        <v>0</v>
      </c>
      <c r="E48" s="417"/>
      <c r="F48" s="431">
        <f>F39</f>
        <v>136</v>
      </c>
      <c r="G48" s="417"/>
      <c r="H48" s="431">
        <f>H39</f>
        <v>32</v>
      </c>
      <c r="J48"/>
      <c r="K48"/>
      <c r="L48"/>
      <c r="M48"/>
      <c r="N48"/>
      <c r="O48"/>
      <c r="P48"/>
    </row>
    <row r="49" spans="1:16" x14ac:dyDescent="0.3">
      <c r="A49" s="14" t="s">
        <v>461</v>
      </c>
      <c r="C49" s="423"/>
      <c r="D49" s="432">
        <f>C19</f>
        <v>11.1</v>
      </c>
      <c r="E49" s="417"/>
      <c r="F49" s="432">
        <f>C19</f>
        <v>11.1</v>
      </c>
      <c r="G49" s="417"/>
      <c r="H49" s="432">
        <f>C19</f>
        <v>11.1</v>
      </c>
      <c r="J49"/>
      <c r="K49"/>
      <c r="L49"/>
      <c r="M49"/>
      <c r="N49"/>
      <c r="O49"/>
      <c r="P49"/>
    </row>
    <row r="50" spans="1:16" x14ac:dyDescent="0.3">
      <c r="A50" s="14" t="s">
        <v>199</v>
      </c>
      <c r="C50" s="417"/>
      <c r="D50" s="433">
        <v>1.5</v>
      </c>
      <c r="E50" s="448"/>
      <c r="F50" s="433">
        <v>1.5</v>
      </c>
      <c r="G50" s="448"/>
      <c r="H50" s="433">
        <v>1.5</v>
      </c>
      <c r="J50"/>
      <c r="K50"/>
      <c r="L50"/>
      <c r="M50"/>
      <c r="N50"/>
      <c r="O50"/>
      <c r="P50"/>
    </row>
    <row r="51" spans="1:16" x14ac:dyDescent="0.3">
      <c r="A51" s="14" t="s">
        <v>200</v>
      </c>
      <c r="C51" s="27"/>
      <c r="D51" s="146">
        <f>D48*D50</f>
        <v>0</v>
      </c>
      <c r="E51" s="27"/>
      <c r="F51" s="146">
        <f>F48*F50*F49</f>
        <v>2264.4</v>
      </c>
      <c r="G51" s="27"/>
      <c r="H51" s="146">
        <f>H48*H50*H49</f>
        <v>532.79999999999995</v>
      </c>
      <c r="J51"/>
      <c r="K51"/>
      <c r="L51"/>
      <c r="M51"/>
      <c r="N51"/>
      <c r="O51"/>
      <c r="P51"/>
    </row>
    <row r="52" spans="1:16" x14ac:dyDescent="0.3">
      <c r="A52" s="127" t="s">
        <v>201</v>
      </c>
      <c r="C52" s="27"/>
      <c r="D52" s="142">
        <f>C47+D51</f>
        <v>5736</v>
      </c>
      <c r="E52" s="143"/>
      <c r="F52" s="142">
        <f>E47+F51</f>
        <v>2264.4</v>
      </c>
      <c r="G52" s="143"/>
      <c r="H52" s="142">
        <f>G47+H51</f>
        <v>985.8</v>
      </c>
      <c r="J52"/>
      <c r="K52"/>
      <c r="L52"/>
      <c r="M52"/>
      <c r="N52"/>
      <c r="O52"/>
      <c r="P52"/>
    </row>
    <row r="53" spans="1:16" x14ac:dyDescent="0.3">
      <c r="C53" s="27"/>
      <c r="D53" s="131"/>
      <c r="E53" s="27"/>
      <c r="F53" s="131"/>
      <c r="G53" s="27"/>
      <c r="H53" s="131"/>
      <c r="J53"/>
      <c r="K53"/>
      <c r="L53"/>
      <c r="M53"/>
      <c r="N53"/>
      <c r="O53"/>
      <c r="P53"/>
    </row>
    <row r="54" spans="1:16" ht="18" thickBot="1" x14ac:dyDescent="0.35">
      <c r="A54" s="127" t="s">
        <v>202</v>
      </c>
      <c r="C54" s="147"/>
      <c r="D54" s="148">
        <f>D36+D42+D52</f>
        <v>31484.300000000003</v>
      </c>
      <c r="E54" s="149"/>
      <c r="F54" s="148">
        <f>F36+F42+F52</f>
        <v>6213.8</v>
      </c>
      <c r="G54" s="149"/>
      <c r="H54" s="148">
        <f>H36+H42+H52</f>
        <v>12524.65</v>
      </c>
      <c r="J54"/>
      <c r="K54"/>
      <c r="L54"/>
      <c r="M54"/>
      <c r="N54"/>
      <c r="O54"/>
      <c r="P54"/>
    </row>
    <row r="55" spans="1:16" x14ac:dyDescent="0.3">
      <c r="J55"/>
      <c r="K55"/>
      <c r="L55"/>
      <c r="M55"/>
      <c r="N55"/>
      <c r="O55"/>
      <c r="P55"/>
    </row>
    <row r="56" spans="1:16" x14ac:dyDescent="0.3">
      <c r="A56" s="150"/>
      <c r="H56" s="151"/>
      <c r="J56"/>
      <c r="K56"/>
      <c r="L56"/>
      <c r="M56"/>
      <c r="N56"/>
    </row>
    <row r="57" spans="1:16" x14ac:dyDescent="0.3">
      <c r="J57"/>
      <c r="K57"/>
      <c r="L57"/>
      <c r="M57"/>
      <c r="N57"/>
    </row>
    <row r="58" spans="1:16" x14ac:dyDescent="0.3">
      <c r="J58"/>
      <c r="K58"/>
      <c r="L58"/>
      <c r="M58"/>
      <c r="N58"/>
    </row>
    <row r="59" spans="1:16" x14ac:dyDescent="0.3">
      <c r="B59" s="144"/>
      <c r="J59"/>
      <c r="K59"/>
      <c r="L59"/>
      <c r="M59"/>
      <c r="N59"/>
    </row>
    <row r="60" spans="1:16" x14ac:dyDescent="0.3">
      <c r="J60"/>
      <c r="K60"/>
      <c r="L60"/>
      <c r="M60"/>
      <c r="N60"/>
    </row>
    <row r="61" spans="1:16" x14ac:dyDescent="0.3">
      <c r="J61" s="2" t="s">
        <v>908</v>
      </c>
      <c r="K61"/>
      <c r="L61"/>
      <c r="M61"/>
      <c r="N61"/>
    </row>
    <row r="62" spans="1:16" x14ac:dyDescent="0.3">
      <c r="J62"/>
      <c r="K62"/>
      <c r="L62"/>
      <c r="M62"/>
      <c r="N62"/>
    </row>
    <row r="63" spans="1:16" x14ac:dyDescent="0.3">
      <c r="B63" s="144"/>
      <c r="J63"/>
      <c r="K63"/>
      <c r="L63"/>
      <c r="M63"/>
      <c r="N63"/>
    </row>
    <row r="64" spans="1:16" x14ac:dyDescent="0.3">
      <c r="J64"/>
      <c r="K64"/>
      <c r="L64"/>
      <c r="M64"/>
      <c r="N64"/>
    </row>
    <row r="65" spans="2:14" x14ac:dyDescent="0.3">
      <c r="J65"/>
      <c r="K65"/>
      <c r="L65"/>
      <c r="M65"/>
      <c r="N65"/>
    </row>
    <row r="66" spans="2:14" x14ac:dyDescent="0.3">
      <c r="B66" s="144"/>
      <c r="J66"/>
      <c r="K66"/>
      <c r="L66"/>
      <c r="M66"/>
      <c r="N66"/>
    </row>
    <row r="67" spans="2:14" x14ac:dyDescent="0.3">
      <c r="J67"/>
      <c r="K67"/>
      <c r="L67"/>
      <c r="M67"/>
      <c r="N67"/>
    </row>
    <row r="68" spans="2:14" x14ac:dyDescent="0.3">
      <c r="B68" s="144"/>
      <c r="I68" s="150"/>
      <c r="J68"/>
      <c r="K68"/>
      <c r="L68"/>
      <c r="M68"/>
      <c r="N68"/>
    </row>
    <row r="69" spans="2:14" x14ac:dyDescent="0.3">
      <c r="J69"/>
      <c r="K69"/>
      <c r="L69"/>
      <c r="M69"/>
      <c r="N69"/>
    </row>
    <row r="71" spans="2:14" x14ac:dyDescent="0.3">
      <c r="B71" s="144"/>
      <c r="J71" s="150"/>
    </row>
    <row r="74" spans="2:14" x14ac:dyDescent="0.3">
      <c r="B74" s="144"/>
      <c r="K74" s="144"/>
    </row>
    <row r="77" spans="2:14" x14ac:dyDescent="0.3">
      <c r="B77" s="144"/>
    </row>
    <row r="78" spans="2:14" x14ac:dyDescent="0.3">
      <c r="K78" s="144"/>
    </row>
    <row r="79" spans="2:14" x14ac:dyDescent="0.3">
      <c r="B79" s="144"/>
    </row>
    <row r="81" spans="2:11" x14ac:dyDescent="0.3">
      <c r="K81" s="144"/>
    </row>
    <row r="82" spans="2:11" x14ac:dyDescent="0.3">
      <c r="B82" s="144"/>
    </row>
    <row r="83" spans="2:11" x14ac:dyDescent="0.3">
      <c r="K83" s="144"/>
    </row>
    <row r="86" spans="2:11" x14ac:dyDescent="0.3">
      <c r="B86" s="144"/>
      <c r="K86" s="144"/>
    </row>
    <row r="89" spans="2:11" x14ac:dyDescent="0.3">
      <c r="K89" s="144"/>
    </row>
    <row r="90" spans="2:11" x14ac:dyDescent="0.3">
      <c r="B90" s="144"/>
    </row>
    <row r="92" spans="2:11" x14ac:dyDescent="0.3">
      <c r="K92" s="144"/>
    </row>
    <row r="93" spans="2:11" x14ac:dyDescent="0.3">
      <c r="B93" s="144"/>
    </row>
    <row r="94" spans="2:11" x14ac:dyDescent="0.3">
      <c r="K94" s="144"/>
    </row>
    <row r="97" spans="10:16" x14ac:dyDescent="0.3">
      <c r="K97" s="144"/>
    </row>
    <row r="98" spans="10:16" x14ac:dyDescent="0.3">
      <c r="J98" s="801" t="s">
        <v>909</v>
      </c>
      <c r="K98" s="801"/>
      <c r="L98" s="801"/>
      <c r="M98" s="801"/>
      <c r="N98" s="801"/>
      <c r="O98" s="801"/>
      <c r="P98" s="801"/>
    </row>
    <row r="101" spans="10:16" x14ac:dyDescent="0.3">
      <c r="K101" s="144"/>
    </row>
    <row r="105" spans="10:16" x14ac:dyDescent="0.3">
      <c r="K105" s="144"/>
    </row>
    <row r="108" spans="10:16" x14ac:dyDescent="0.3">
      <c r="K108" s="144"/>
    </row>
    <row r="111" spans="10:16" x14ac:dyDescent="0.3">
      <c r="J111" s="14" t="s">
        <v>910</v>
      </c>
    </row>
  </sheetData>
  <mergeCells count="10">
    <mergeCell ref="J3:O3"/>
    <mergeCell ref="J4:O4"/>
    <mergeCell ref="J5:O5"/>
    <mergeCell ref="J22:P22"/>
    <mergeCell ref="J98:P98"/>
    <mergeCell ref="C35:D35"/>
    <mergeCell ref="E35:F35"/>
    <mergeCell ref="G35:H35"/>
    <mergeCell ref="A1:H1"/>
    <mergeCell ref="D17:E17"/>
  </mergeCells>
  <phoneticPr fontId="5" type="noConversion"/>
  <pageMargins left="0.75" right="0.75" top="1" bottom="1" header="0.5" footer="0.5"/>
  <pageSetup scale="80" orientation="landscape" r:id="rId2"/>
  <headerFooter alignWithMargins="0">
    <oddFooter>&amp;CCopyright © 2022 by McGraw Hill. All rights reserved. No reproduction or distribution without the prior written consent of McGraw Hill.</oddFooter>
  </headerFooter>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151"/>
  <sheetViews>
    <sheetView showGridLines="0" topLeftCell="A91" zoomScaleNormal="100" workbookViewId="0">
      <selection activeCell="B37" sqref="B37"/>
    </sheetView>
  </sheetViews>
  <sheetFormatPr defaultRowHeight="13.2" x14ac:dyDescent="0.25"/>
  <cols>
    <col min="1" max="1" width="5.77734375" customWidth="1"/>
    <col min="2" max="2" width="8.21875" customWidth="1"/>
    <col min="3" max="3" width="24.21875" customWidth="1"/>
    <col min="4" max="4" width="19.77734375" customWidth="1"/>
    <col min="5" max="5" width="5.77734375" customWidth="1"/>
    <col min="6" max="6" width="18" customWidth="1"/>
    <col min="7" max="7" width="21" customWidth="1"/>
    <col min="8" max="8" width="16.21875" customWidth="1"/>
    <col min="9" max="9" width="10.77734375" bestFit="1" customWidth="1"/>
  </cols>
  <sheetData>
    <row r="1" spans="1:8" ht="21.6" thickBot="1" x14ac:dyDescent="0.45">
      <c r="A1" s="765" t="s">
        <v>769</v>
      </c>
      <c r="B1" s="766"/>
      <c r="C1" s="766"/>
      <c r="D1" s="766"/>
      <c r="E1" s="766"/>
      <c r="F1" s="766"/>
      <c r="G1" s="766"/>
      <c r="H1" s="776"/>
    </row>
    <row r="8" spans="1:8" ht="13.8" thickBot="1" x14ac:dyDescent="0.3"/>
    <row r="9" spans="1:8" s="29" customFormat="1" ht="18" thickBot="1" x14ac:dyDescent="0.35">
      <c r="A9" s="784" t="s">
        <v>180</v>
      </c>
      <c r="B9" s="785"/>
      <c r="C9" s="786"/>
    </row>
    <row r="10" spans="1:8" s="29" customFormat="1" ht="17.399999999999999" x14ac:dyDescent="0.3">
      <c r="B10" s="29" t="s">
        <v>249</v>
      </c>
      <c r="D10" s="58" t="s">
        <v>252</v>
      </c>
      <c r="E10" s="58"/>
      <c r="F10" s="58" t="s">
        <v>253</v>
      </c>
    </row>
    <row r="11" spans="1:8" s="29" customFormat="1" ht="17.399999999999999" x14ac:dyDescent="0.3">
      <c r="C11" s="29" t="s">
        <v>67</v>
      </c>
      <c r="D11" s="59">
        <v>36500</v>
      </c>
      <c r="E11" s="59"/>
      <c r="F11" s="59" t="s">
        <v>43</v>
      </c>
    </row>
    <row r="12" spans="1:8" s="29" customFormat="1" ht="17.399999999999999" x14ac:dyDescent="0.3">
      <c r="C12" s="29" t="s">
        <v>250</v>
      </c>
      <c r="D12" s="59">
        <v>41000</v>
      </c>
      <c r="E12" s="59"/>
      <c r="F12" s="59" t="s">
        <v>43</v>
      </c>
    </row>
    <row r="13" spans="1:8" s="29" customFormat="1" ht="17.399999999999999" x14ac:dyDescent="0.3">
      <c r="C13" s="29" t="s">
        <v>251</v>
      </c>
      <c r="D13" s="59">
        <v>0</v>
      </c>
      <c r="E13" s="59"/>
      <c r="F13" s="466">
        <v>0</v>
      </c>
      <c r="G13" s="229" t="s">
        <v>172</v>
      </c>
      <c r="H13" s="229"/>
    </row>
    <row r="14" spans="1:8" s="29" customFormat="1" ht="17.399999999999999" x14ac:dyDescent="0.3">
      <c r="F14" s="229"/>
      <c r="G14" s="229" t="s">
        <v>172</v>
      </c>
      <c r="H14" s="229"/>
    </row>
    <row r="15" spans="1:8" s="29" customFormat="1" ht="17.399999999999999" x14ac:dyDescent="0.3">
      <c r="B15" s="29" t="s">
        <v>254</v>
      </c>
      <c r="F15" s="59" t="s">
        <v>43</v>
      </c>
    </row>
    <row r="16" spans="1:8" s="29" customFormat="1" ht="17.399999999999999" x14ac:dyDescent="0.3">
      <c r="B16" s="29" t="s">
        <v>255</v>
      </c>
      <c r="F16" s="59">
        <v>55000</v>
      </c>
    </row>
    <row r="17" spans="2:7" s="29" customFormat="1" ht="18" thickBot="1" x14ac:dyDescent="0.35">
      <c r="F17" s="36"/>
    </row>
    <row r="18" spans="2:7" s="29" customFormat="1" ht="17.399999999999999" x14ac:dyDescent="0.3">
      <c r="C18" s="898"/>
      <c r="D18" s="892" t="s">
        <v>323</v>
      </c>
      <c r="E18" s="892"/>
      <c r="F18" s="894" t="s">
        <v>256</v>
      </c>
      <c r="G18" s="896" t="s">
        <v>65</v>
      </c>
    </row>
    <row r="19" spans="2:7" s="29" customFormat="1" ht="18" thickBot="1" x14ac:dyDescent="0.35">
      <c r="C19" s="899"/>
      <c r="D19" s="893"/>
      <c r="E19" s="893"/>
      <c r="F19" s="895"/>
      <c r="G19" s="897"/>
    </row>
    <row r="20" spans="2:7" s="29" customFormat="1" ht="17.399999999999999" x14ac:dyDescent="0.3">
      <c r="C20" s="68" t="s">
        <v>328</v>
      </c>
      <c r="D20" s="69">
        <v>16380</v>
      </c>
      <c r="E20" s="69"/>
      <c r="F20" s="70">
        <v>3500</v>
      </c>
      <c r="G20" s="71" t="s">
        <v>37</v>
      </c>
    </row>
    <row r="21" spans="2:7" s="29" customFormat="1" ht="17.399999999999999" x14ac:dyDescent="0.3">
      <c r="C21" s="60" t="s">
        <v>327</v>
      </c>
      <c r="D21" s="61">
        <v>24220</v>
      </c>
      <c r="E21" s="61"/>
      <c r="F21" s="62">
        <v>2800</v>
      </c>
      <c r="G21" s="63" t="s">
        <v>258</v>
      </c>
    </row>
    <row r="22" spans="2:7" s="29" customFormat="1" ht="17.399999999999999" x14ac:dyDescent="0.3">
      <c r="C22" s="60" t="s">
        <v>329</v>
      </c>
      <c r="D22" s="61">
        <v>14000</v>
      </c>
      <c r="E22" s="61"/>
      <c r="F22" s="62">
        <v>1600</v>
      </c>
      <c r="G22" s="63" t="s">
        <v>258</v>
      </c>
    </row>
    <row r="23" spans="2:7" s="29" customFormat="1" ht="18" thickBot="1" x14ac:dyDescent="0.35">
      <c r="C23" s="64" t="s">
        <v>257</v>
      </c>
      <c r="D23" s="65"/>
      <c r="E23" s="65"/>
      <c r="F23" s="66">
        <v>6900</v>
      </c>
      <c r="G23" s="67"/>
    </row>
    <row r="24" spans="2:7" s="29" customFormat="1" ht="18" thickBot="1" x14ac:dyDescent="0.35">
      <c r="C24" s="64" t="s">
        <v>214</v>
      </c>
      <c r="D24" s="72">
        <f>SUM(D20:D23)</f>
        <v>54600</v>
      </c>
      <c r="E24" s="72"/>
      <c r="F24" s="72">
        <f>SUM(F20:F23)*30</f>
        <v>444000</v>
      </c>
      <c r="G24" s="67"/>
    </row>
    <row r="25" spans="2:7" s="29" customFormat="1" ht="17.399999999999999" x14ac:dyDescent="0.3"/>
    <row r="26" spans="2:7" s="29" customFormat="1" ht="17.399999999999999" x14ac:dyDescent="0.3">
      <c r="B26" s="29" t="s">
        <v>259</v>
      </c>
    </row>
    <row r="27" spans="2:7" s="29" customFormat="1" ht="17.399999999999999" x14ac:dyDescent="0.3">
      <c r="C27" s="29" t="s">
        <v>260</v>
      </c>
      <c r="F27" s="59">
        <v>131500</v>
      </c>
    </row>
    <row r="28" spans="2:7" s="29" customFormat="1" ht="17.399999999999999" x14ac:dyDescent="0.3">
      <c r="C28" s="29" t="s">
        <v>261</v>
      </c>
      <c r="F28" s="59">
        <v>180600</v>
      </c>
    </row>
    <row r="29" spans="2:7" s="29" customFormat="1" ht="17.399999999999999" x14ac:dyDescent="0.3">
      <c r="C29" s="29" t="s">
        <v>262</v>
      </c>
      <c r="F29" s="59">
        <v>188500</v>
      </c>
    </row>
    <row r="30" spans="2:7" s="29" customFormat="1" ht="17.399999999999999" x14ac:dyDescent="0.3">
      <c r="C30" s="29" t="s">
        <v>1</v>
      </c>
      <c r="F30" s="59">
        <v>131100</v>
      </c>
    </row>
    <row r="31" spans="2:7" s="29" customFormat="1" ht="17.399999999999999" x14ac:dyDescent="0.3">
      <c r="C31" s="29" t="s">
        <v>263</v>
      </c>
      <c r="F31" s="177">
        <v>56000</v>
      </c>
    </row>
    <row r="32" spans="2:7" s="29" customFormat="1" ht="17.399999999999999" x14ac:dyDescent="0.3">
      <c r="F32" s="59">
        <f>SUM(F27:F31)</f>
        <v>687700</v>
      </c>
    </row>
    <row r="33" spans="1:6" s="29" customFormat="1" ht="17.399999999999999" x14ac:dyDescent="0.3">
      <c r="F33" s="59"/>
    </row>
    <row r="34" spans="1:6" s="29" customFormat="1" ht="17.399999999999999" x14ac:dyDescent="0.3">
      <c r="B34" s="29" t="s">
        <v>70</v>
      </c>
      <c r="F34" s="59">
        <v>900600</v>
      </c>
    </row>
    <row r="35" spans="1:6" s="29" customFormat="1" ht="18" thickBot="1" x14ac:dyDescent="0.35">
      <c r="F35" s="59"/>
    </row>
    <row r="36" spans="1:6" s="29" customFormat="1" ht="18" thickBot="1" x14ac:dyDescent="0.35">
      <c r="A36" s="784" t="s">
        <v>716</v>
      </c>
      <c r="B36" s="785"/>
      <c r="C36" s="786"/>
      <c r="F36" s="59"/>
    </row>
    <row r="37" spans="1:6" s="29" customFormat="1" ht="17.399999999999999" x14ac:dyDescent="0.3">
      <c r="F37" s="59"/>
    </row>
    <row r="38" spans="1:6" s="29" customFormat="1" ht="17.399999999999999" x14ac:dyDescent="0.3">
      <c r="B38" s="528" t="s">
        <v>717</v>
      </c>
      <c r="F38" s="59"/>
    </row>
    <row r="39" spans="1:6" s="29" customFormat="1" ht="17.399999999999999" x14ac:dyDescent="0.3">
      <c r="B39" s="528" t="s">
        <v>770</v>
      </c>
      <c r="F39" s="59"/>
    </row>
    <row r="40" spans="1:6" s="29" customFormat="1" ht="17.399999999999999" x14ac:dyDescent="0.3">
      <c r="B40" s="528" t="s">
        <v>718</v>
      </c>
      <c r="F40" s="59"/>
    </row>
    <row r="41" spans="1:6" s="29" customFormat="1" ht="17.399999999999999" x14ac:dyDescent="0.3">
      <c r="B41" s="528" t="s">
        <v>719</v>
      </c>
      <c r="F41" s="59"/>
    </row>
    <row r="42" spans="1:6" s="29" customFormat="1" ht="17.399999999999999" x14ac:dyDescent="0.3">
      <c r="B42" s="528" t="s">
        <v>720</v>
      </c>
      <c r="F42" s="59"/>
    </row>
    <row r="43" spans="1:6" s="29" customFormat="1" ht="17.399999999999999" x14ac:dyDescent="0.3">
      <c r="B43" s="528" t="s">
        <v>721</v>
      </c>
      <c r="F43" s="59"/>
    </row>
    <row r="44" spans="1:6" s="29" customFormat="1" ht="17.399999999999999" x14ac:dyDescent="0.3">
      <c r="B44" s="528" t="s">
        <v>722</v>
      </c>
      <c r="F44" s="59"/>
    </row>
    <row r="45" spans="1:6" s="29" customFormat="1" ht="17.399999999999999" x14ac:dyDescent="0.3">
      <c r="B45" s="528" t="s">
        <v>723</v>
      </c>
      <c r="F45" s="59"/>
    </row>
    <row r="46" spans="1:6" s="29" customFormat="1" ht="17.399999999999999" x14ac:dyDescent="0.3">
      <c r="F46" s="59"/>
    </row>
    <row r="47" spans="1:6" s="29" customFormat="1" ht="18" thickBot="1" x14ac:dyDescent="0.35"/>
    <row r="48" spans="1:6" s="29" customFormat="1" ht="18" thickBot="1" x14ac:dyDescent="0.35">
      <c r="A48" s="784" t="s">
        <v>271</v>
      </c>
      <c r="B48" s="785"/>
      <c r="C48" s="786"/>
    </row>
    <row r="49" spans="1:7" s="29" customFormat="1" ht="17.399999999999999" x14ac:dyDescent="0.3"/>
    <row r="50" spans="1:7" s="29" customFormat="1" ht="17.399999999999999" x14ac:dyDescent="0.3">
      <c r="A50" s="157">
        <v>1</v>
      </c>
    </row>
    <row r="51" spans="1:7" s="29" customFormat="1" ht="17.399999999999999" x14ac:dyDescent="0.3">
      <c r="B51" s="229" t="s">
        <v>325</v>
      </c>
      <c r="C51" s="229"/>
      <c r="D51" s="229"/>
      <c r="E51" s="229"/>
      <c r="F51" s="449">
        <f>30*(F20+F21+F22)</f>
        <v>237000</v>
      </c>
      <c r="G51" s="118" t="s">
        <v>695</v>
      </c>
    </row>
    <row r="52" spans="1:7" s="29" customFormat="1" ht="18" thickBot="1" x14ac:dyDescent="0.35">
      <c r="B52" s="229" t="s">
        <v>462</v>
      </c>
      <c r="C52" s="229"/>
      <c r="D52" s="229"/>
      <c r="E52" s="229"/>
      <c r="F52" s="449">
        <f>F34</f>
        <v>900600</v>
      </c>
    </row>
    <row r="53" spans="1:7" s="29" customFormat="1" ht="18.600000000000001" thickBot="1" x14ac:dyDescent="0.4">
      <c r="B53" s="229"/>
      <c r="C53" s="229" t="s">
        <v>283</v>
      </c>
      <c r="D53" s="229"/>
      <c r="E53" s="229"/>
      <c r="F53" s="595">
        <f>F52/F51</f>
        <v>3.8</v>
      </c>
      <c r="G53" s="118" t="s">
        <v>509</v>
      </c>
    </row>
    <row r="54" spans="1:7" s="29" customFormat="1" ht="17.399999999999999" x14ac:dyDescent="0.3">
      <c r="B54" s="229"/>
      <c r="C54" s="229"/>
      <c r="D54" s="229"/>
      <c r="E54" s="229"/>
      <c r="F54" s="229"/>
      <c r="G54" s="124"/>
    </row>
    <row r="55" spans="1:7" s="29" customFormat="1" ht="17.399999999999999" x14ac:dyDescent="0.3">
      <c r="A55" s="158">
        <v>2</v>
      </c>
      <c r="B55" s="229" t="s">
        <v>299</v>
      </c>
      <c r="C55" s="229"/>
      <c r="D55" s="229"/>
      <c r="E55" s="229"/>
      <c r="F55" s="450">
        <f>D11</f>
        <v>36500</v>
      </c>
      <c r="G55" s="124"/>
    </row>
    <row r="56" spans="1:7" s="29" customFormat="1" ht="17.399999999999999" x14ac:dyDescent="0.3">
      <c r="B56" s="451" t="s">
        <v>300</v>
      </c>
      <c r="C56" s="229"/>
      <c r="D56" s="229"/>
      <c r="E56" s="229"/>
      <c r="F56" s="452">
        <f>F16</f>
        <v>55000</v>
      </c>
      <c r="G56" s="124"/>
    </row>
    <row r="57" spans="1:7" s="29" customFormat="1" ht="18" thickBot="1" x14ac:dyDescent="0.35">
      <c r="B57" s="451" t="s">
        <v>464</v>
      </c>
      <c r="C57" s="229"/>
      <c r="D57" s="229"/>
      <c r="E57" s="229"/>
      <c r="F57" s="453">
        <f>D24</f>
        <v>54600</v>
      </c>
    </row>
    <row r="58" spans="1:7" s="29" customFormat="1" ht="18" thickBot="1" x14ac:dyDescent="0.35">
      <c r="B58" s="451" t="s">
        <v>301</v>
      </c>
      <c r="C58" s="229"/>
      <c r="D58" s="229"/>
      <c r="E58" s="229"/>
      <c r="F58" s="596">
        <f>F55+F56-F57</f>
        <v>36900</v>
      </c>
    </row>
    <row r="59" spans="1:7" s="29" customFormat="1" ht="17.399999999999999" x14ac:dyDescent="0.3">
      <c r="A59" s="157">
        <v>3</v>
      </c>
      <c r="B59" s="229"/>
      <c r="C59" s="229"/>
      <c r="D59" s="229"/>
      <c r="E59" s="229"/>
      <c r="F59" s="229"/>
    </row>
    <row r="60" spans="1:7" s="29" customFormat="1" ht="17.399999999999999" x14ac:dyDescent="0.3">
      <c r="B60" s="229" t="s">
        <v>285</v>
      </c>
      <c r="C60" s="229"/>
      <c r="D60" s="229"/>
      <c r="E60" s="229"/>
      <c r="F60" s="229"/>
    </row>
    <row r="61" spans="1:7" s="29" customFormat="1" ht="17.399999999999999" x14ac:dyDescent="0.3">
      <c r="B61" s="229"/>
      <c r="C61" s="229" t="s">
        <v>696</v>
      </c>
      <c r="D61" s="229"/>
      <c r="E61" s="229"/>
      <c r="F61" s="450">
        <f>F23*30</f>
        <v>207000</v>
      </c>
    </row>
    <row r="62" spans="1:7" s="29" customFormat="1" ht="17.399999999999999" x14ac:dyDescent="0.3">
      <c r="B62" s="229"/>
      <c r="C62" s="229" t="s">
        <v>260</v>
      </c>
      <c r="D62" s="229"/>
      <c r="E62" s="229"/>
      <c r="F62" s="452">
        <f>F27</f>
        <v>131500</v>
      </c>
    </row>
    <row r="63" spans="1:7" s="29" customFormat="1" ht="17.399999999999999" x14ac:dyDescent="0.3">
      <c r="B63" s="229"/>
      <c r="C63" s="229" t="s">
        <v>261</v>
      </c>
      <c r="D63" s="229"/>
      <c r="E63" s="229"/>
      <c r="F63" s="452">
        <f>F28</f>
        <v>180600</v>
      </c>
    </row>
    <row r="64" spans="1:7" s="29" customFormat="1" ht="17.399999999999999" x14ac:dyDescent="0.3">
      <c r="B64" s="229"/>
      <c r="C64" s="229" t="s">
        <v>262</v>
      </c>
      <c r="D64" s="229"/>
      <c r="E64" s="229"/>
      <c r="F64" s="452">
        <f>F29</f>
        <v>188500</v>
      </c>
    </row>
    <row r="65" spans="1:7" s="29" customFormat="1" ht="17.399999999999999" x14ac:dyDescent="0.3">
      <c r="B65" s="229"/>
      <c r="C65" s="229" t="s">
        <v>1</v>
      </c>
      <c r="D65" s="229"/>
      <c r="E65" s="229"/>
      <c r="F65" s="452">
        <f>F30</f>
        <v>131100</v>
      </c>
    </row>
    <row r="66" spans="1:7" s="29" customFormat="1" ht="18" thickBot="1" x14ac:dyDescent="0.35">
      <c r="B66" s="229"/>
      <c r="C66" s="229" t="s">
        <v>263</v>
      </c>
      <c r="D66" s="229"/>
      <c r="E66" s="229"/>
      <c r="F66" s="454">
        <f>F31</f>
        <v>56000</v>
      </c>
    </row>
    <row r="67" spans="1:7" s="29" customFormat="1" ht="18" thickBot="1" x14ac:dyDescent="0.35">
      <c r="B67" s="229"/>
      <c r="C67" s="229" t="s">
        <v>286</v>
      </c>
      <c r="D67" s="229"/>
      <c r="E67" s="229"/>
      <c r="F67" s="596">
        <f>SUM(F61:F66)</f>
        <v>894700</v>
      </c>
    </row>
    <row r="68" spans="1:7" s="29" customFormat="1" ht="17.399999999999999" x14ac:dyDescent="0.3"/>
    <row r="69" spans="1:7" s="29" customFormat="1" ht="17.399999999999999" x14ac:dyDescent="0.3">
      <c r="A69" s="157">
        <v>4</v>
      </c>
    </row>
    <row r="70" spans="1:7" s="29" customFormat="1" ht="17.399999999999999" x14ac:dyDescent="0.3">
      <c r="B70" s="29" t="s">
        <v>287</v>
      </c>
    </row>
    <row r="71" spans="1:7" s="29" customFormat="1" ht="17.399999999999999" x14ac:dyDescent="0.3">
      <c r="D71" s="34" t="str">
        <f>C21</f>
        <v>Job X14</v>
      </c>
      <c r="E71" s="34"/>
      <c r="F71" s="34" t="str">
        <f>C22</f>
        <v>Job X15</v>
      </c>
      <c r="G71" s="34" t="s">
        <v>214</v>
      </c>
    </row>
    <row r="72" spans="1:7" s="29" customFormat="1" ht="17.399999999999999" x14ac:dyDescent="0.3">
      <c r="C72" s="29" t="s">
        <v>281</v>
      </c>
      <c r="D72" s="455">
        <f>D21</f>
        <v>24220</v>
      </c>
      <c r="E72" s="455"/>
      <c r="F72" s="455">
        <f>D22</f>
        <v>14000</v>
      </c>
      <c r="G72" s="341">
        <f>SUM(D72:F72)</f>
        <v>38220</v>
      </c>
    </row>
    <row r="73" spans="1:7" s="29" customFormat="1" ht="17.399999999999999" x14ac:dyDescent="0.3">
      <c r="C73" s="29" t="s">
        <v>282</v>
      </c>
      <c r="D73" s="456">
        <f>30*F21</f>
        <v>84000</v>
      </c>
      <c r="E73" s="456"/>
      <c r="F73" s="456">
        <f>30*F22</f>
        <v>48000</v>
      </c>
      <c r="G73" s="338">
        <f>SUM(D73:F73)</f>
        <v>132000</v>
      </c>
    </row>
    <row r="74" spans="1:7" s="29" customFormat="1" ht="18" thickBot="1" x14ac:dyDescent="0.35">
      <c r="C74" s="29" t="s">
        <v>288</v>
      </c>
      <c r="D74" s="457">
        <f>F53*D73</f>
        <v>319200</v>
      </c>
      <c r="E74" s="457"/>
      <c r="F74" s="457">
        <f>F53*F73</f>
        <v>182400</v>
      </c>
      <c r="G74" s="497">
        <f>SUM(D74:F74)</f>
        <v>501600</v>
      </c>
    </row>
    <row r="75" spans="1:7" s="29" customFormat="1" ht="18" thickBot="1" x14ac:dyDescent="0.35">
      <c r="D75" s="455">
        <f>SUM(D72:D74)</f>
        <v>427420</v>
      </c>
      <c r="E75" s="455"/>
      <c r="F75" s="455">
        <f>SUM(F72:F74)</f>
        <v>244400</v>
      </c>
      <c r="G75" s="596">
        <f>SUM(D75:F75)</f>
        <v>671820</v>
      </c>
    </row>
    <row r="76" spans="1:7" s="29" customFormat="1" ht="17.399999999999999" x14ac:dyDescent="0.3"/>
    <row r="77" spans="1:7" s="29" customFormat="1" ht="17.399999999999999" x14ac:dyDescent="0.3">
      <c r="A77" s="157">
        <v>5</v>
      </c>
    </row>
    <row r="78" spans="1:7" s="29" customFormat="1" ht="17.399999999999999" x14ac:dyDescent="0.3">
      <c r="B78" s="783" t="s">
        <v>324</v>
      </c>
      <c r="C78" s="783"/>
      <c r="D78" s="783"/>
      <c r="E78" s="783"/>
      <c r="F78" s="783"/>
    </row>
    <row r="79" spans="1:7" s="29" customFormat="1" ht="17.399999999999999" x14ac:dyDescent="0.3">
      <c r="B79" s="891" t="s">
        <v>407</v>
      </c>
      <c r="C79" s="891"/>
      <c r="D79" s="891"/>
      <c r="E79" s="891"/>
      <c r="F79" s="891"/>
    </row>
    <row r="80" spans="1:7" s="29" customFormat="1" ht="17.399999999999999" x14ac:dyDescent="0.3">
      <c r="B80" s="783" t="s">
        <v>268</v>
      </c>
      <c r="C80" s="783"/>
      <c r="D80" s="783"/>
      <c r="E80" s="783"/>
      <c r="F80" s="783"/>
    </row>
    <row r="81" spans="1:6" s="29" customFormat="1" ht="17.399999999999999" x14ac:dyDescent="0.3"/>
    <row r="82" spans="1:6" s="29" customFormat="1" ht="17.399999999999999" x14ac:dyDescent="0.3">
      <c r="B82" s="29" t="s">
        <v>463</v>
      </c>
      <c r="C82" s="229"/>
      <c r="F82" s="458">
        <f>D24</f>
        <v>54600</v>
      </c>
    </row>
    <row r="83" spans="1:6" s="29" customFormat="1" ht="17.399999999999999" x14ac:dyDescent="0.3">
      <c r="B83" s="29" t="s">
        <v>131</v>
      </c>
      <c r="F83" s="452">
        <f>30*(SUM(F20:F22))</f>
        <v>237000</v>
      </c>
    </row>
    <row r="84" spans="1:6" s="29" customFormat="1" ht="17.399999999999999" x14ac:dyDescent="0.3">
      <c r="B84" s="29" t="s">
        <v>289</v>
      </c>
      <c r="F84" s="459">
        <f>F34</f>
        <v>900600</v>
      </c>
    </row>
    <row r="85" spans="1:6" s="29" customFormat="1" ht="17.399999999999999" x14ac:dyDescent="0.3">
      <c r="B85" s="29" t="s">
        <v>290</v>
      </c>
      <c r="F85" s="452">
        <f>SUM(F82:F84)</f>
        <v>1192200</v>
      </c>
    </row>
    <row r="86" spans="1:6" ht="17.399999999999999" x14ac:dyDescent="0.3">
      <c r="B86" s="29" t="s">
        <v>291</v>
      </c>
      <c r="F86" s="454">
        <f>D12</f>
        <v>41000</v>
      </c>
    </row>
    <row r="87" spans="1:6" ht="17.399999999999999" x14ac:dyDescent="0.3">
      <c r="B87" s="29" t="s">
        <v>292</v>
      </c>
      <c r="F87" s="452">
        <f>SUM(F85:F86)</f>
        <v>1233200</v>
      </c>
    </row>
    <row r="88" spans="1:6" ht="17.399999999999999" x14ac:dyDescent="0.3">
      <c r="B88" s="29" t="s">
        <v>293</v>
      </c>
      <c r="F88" s="454">
        <f>-G75</f>
        <v>-671820</v>
      </c>
    </row>
    <row r="89" spans="1:6" ht="18" thickBot="1" x14ac:dyDescent="0.35">
      <c r="B89" s="29" t="s">
        <v>206</v>
      </c>
      <c r="F89" s="460">
        <f>SUM(F87:F88)</f>
        <v>561380</v>
      </c>
    </row>
    <row r="90" spans="1:6" s="29" customFormat="1" ht="18" thickTop="1" x14ac:dyDescent="0.3">
      <c r="F90" s="229"/>
    </row>
    <row r="91" spans="1:6" s="29" customFormat="1" ht="17.399999999999999" x14ac:dyDescent="0.3">
      <c r="A91" s="157">
        <v>6</v>
      </c>
      <c r="F91" s="229"/>
    </row>
    <row r="92" spans="1:6" s="29" customFormat="1" ht="17.399999999999999" x14ac:dyDescent="0.3">
      <c r="B92" s="29" t="s">
        <v>294</v>
      </c>
      <c r="F92" s="229"/>
    </row>
    <row r="93" spans="1:6" s="29" customFormat="1" ht="17.399999999999999" x14ac:dyDescent="0.3">
      <c r="C93" s="29" t="s">
        <v>302</v>
      </c>
      <c r="F93" s="461">
        <f>F67</f>
        <v>894700</v>
      </c>
    </row>
    <row r="94" spans="1:6" s="29" customFormat="1" ht="18" thickBot="1" x14ac:dyDescent="0.35">
      <c r="C94" s="29" t="s">
        <v>284</v>
      </c>
      <c r="F94" s="462">
        <f>F34</f>
        <v>900600</v>
      </c>
    </row>
    <row r="95" spans="1:6" s="29" customFormat="1" ht="18" thickBot="1" x14ac:dyDescent="0.35">
      <c r="C95" s="29" t="s">
        <v>326</v>
      </c>
      <c r="F95" s="667">
        <f>F93-F94</f>
        <v>-5900</v>
      </c>
    </row>
    <row r="96" spans="1:6" s="29" customFormat="1" ht="17.399999999999999" x14ac:dyDescent="0.3"/>
    <row r="97" spans="1:8" s="29" customFormat="1" ht="17.399999999999999" x14ac:dyDescent="0.3">
      <c r="A97" s="157">
        <v>7</v>
      </c>
    </row>
    <row r="98" spans="1:8" s="29" customFormat="1" ht="17.399999999999999" x14ac:dyDescent="0.3">
      <c r="B98" s="29" t="s">
        <v>330</v>
      </c>
    </row>
    <row r="99" spans="1:8" s="29" customFormat="1" ht="17.399999999999999" x14ac:dyDescent="0.3">
      <c r="C99" s="29" t="s">
        <v>331</v>
      </c>
      <c r="F99" s="341">
        <f>F89</f>
        <v>561380</v>
      </c>
    </row>
    <row r="100" spans="1:8" s="29" customFormat="1" ht="18" thickBot="1" x14ac:dyDescent="0.35">
      <c r="C100" s="29" t="s">
        <v>295</v>
      </c>
      <c r="F100" s="338">
        <v>100</v>
      </c>
    </row>
    <row r="101" spans="1:8" s="29" customFormat="1" ht="18" thickBot="1" x14ac:dyDescent="0.35">
      <c r="C101" s="29" t="s">
        <v>296</v>
      </c>
      <c r="F101" s="668">
        <f>F99/F100</f>
        <v>5613.8</v>
      </c>
    </row>
    <row r="102" spans="1:8" s="29" customFormat="1" ht="17.399999999999999" x14ac:dyDescent="0.3"/>
    <row r="103" spans="1:8" s="29" customFormat="1" ht="17.399999999999999" x14ac:dyDescent="0.3">
      <c r="A103" s="158">
        <v>8</v>
      </c>
    </row>
    <row r="104" spans="1:8" s="29" customFormat="1" ht="17.399999999999999" x14ac:dyDescent="0.3">
      <c r="C104" s="783" t="s">
        <v>324</v>
      </c>
      <c r="D104" s="783"/>
      <c r="E104" s="783"/>
      <c r="F104" s="783"/>
      <c r="G104" s="783"/>
    </row>
    <row r="105" spans="1:8" s="29" customFormat="1" ht="17.399999999999999" x14ac:dyDescent="0.3">
      <c r="C105" s="783" t="s">
        <v>208</v>
      </c>
      <c r="D105" s="783"/>
      <c r="E105" s="783"/>
      <c r="F105" s="783"/>
      <c r="G105" s="783"/>
    </row>
    <row r="106" spans="1:8" s="29" customFormat="1" ht="17.399999999999999" x14ac:dyDescent="0.3">
      <c r="C106" s="783" t="s">
        <v>268</v>
      </c>
      <c r="D106" s="783"/>
      <c r="E106" s="783"/>
      <c r="F106" s="783"/>
      <c r="G106" s="783"/>
    </row>
    <row r="107" spans="1:8" s="29" customFormat="1" ht="17.399999999999999" x14ac:dyDescent="0.3"/>
    <row r="108" spans="1:8" s="29" customFormat="1" ht="17.399999999999999" x14ac:dyDescent="0.3">
      <c r="C108" s="29" t="s">
        <v>264</v>
      </c>
      <c r="G108" s="322">
        <v>0</v>
      </c>
      <c r="H108" s="463" t="s">
        <v>172</v>
      </c>
    </row>
    <row r="109" spans="1:8" s="29" customFormat="1" ht="17.399999999999999" x14ac:dyDescent="0.3">
      <c r="C109" s="29" t="s">
        <v>266</v>
      </c>
      <c r="G109" s="464">
        <f>F89</f>
        <v>561380</v>
      </c>
      <c r="H109" s="229"/>
    </row>
    <row r="110" spans="1:8" s="29" customFormat="1" ht="17.399999999999999" x14ac:dyDescent="0.3">
      <c r="C110" s="29" t="s">
        <v>265</v>
      </c>
      <c r="G110" s="465">
        <f>G108+G109</f>
        <v>561380</v>
      </c>
      <c r="H110" s="229"/>
    </row>
    <row r="111" spans="1:8" s="29" customFormat="1" ht="17.399999999999999" x14ac:dyDescent="0.3">
      <c r="C111" s="29" t="s">
        <v>267</v>
      </c>
      <c r="G111" s="464">
        <v>0</v>
      </c>
      <c r="H111" s="463" t="s">
        <v>172</v>
      </c>
    </row>
    <row r="112" spans="1:8" s="29" customFormat="1" ht="17.399999999999999" x14ac:dyDescent="0.3">
      <c r="C112" s="29" t="s">
        <v>111</v>
      </c>
      <c r="G112" s="262">
        <f>G110-G111</f>
        <v>561380</v>
      </c>
    </row>
    <row r="113" spans="3:7" s="29" customFormat="1" ht="17.399999999999999" x14ac:dyDescent="0.3">
      <c r="C113" s="118" t="s">
        <v>69</v>
      </c>
      <c r="G113" s="263">
        <f>F95</f>
        <v>-5900</v>
      </c>
    </row>
    <row r="114" spans="3:7" s="29" customFormat="1" ht="17.399999999999999" x14ac:dyDescent="0.3">
      <c r="C114" s="118" t="s">
        <v>241</v>
      </c>
      <c r="G114" s="264">
        <f>G112+G113</f>
        <v>555480</v>
      </c>
    </row>
    <row r="115" spans="3:7" s="29" customFormat="1" ht="17.399999999999999" x14ac:dyDescent="0.3"/>
    <row r="116" spans="3:7" s="29" customFormat="1" ht="17.399999999999999" x14ac:dyDescent="0.3"/>
    <row r="117" spans="3:7" s="29" customFormat="1" ht="17.399999999999999" x14ac:dyDescent="0.3"/>
    <row r="118" spans="3:7" s="29" customFormat="1" ht="17.399999999999999" x14ac:dyDescent="0.3"/>
    <row r="119" spans="3:7" s="29" customFormat="1" ht="17.399999999999999" x14ac:dyDescent="0.3"/>
    <row r="120" spans="3:7" s="29" customFormat="1" ht="17.399999999999999" x14ac:dyDescent="0.3"/>
    <row r="121" spans="3:7" s="29" customFormat="1" ht="17.399999999999999" x14ac:dyDescent="0.3"/>
    <row r="122" spans="3:7" s="29" customFormat="1" ht="17.399999999999999" x14ac:dyDescent="0.3"/>
    <row r="123" spans="3:7" s="29" customFormat="1" ht="17.399999999999999" x14ac:dyDescent="0.3"/>
    <row r="124" spans="3:7" s="29" customFormat="1" ht="17.399999999999999" x14ac:dyDescent="0.3"/>
    <row r="125" spans="3:7" s="29" customFormat="1" ht="17.399999999999999" x14ac:dyDescent="0.3"/>
    <row r="126" spans="3:7" s="29" customFormat="1" ht="17.399999999999999" x14ac:dyDescent="0.3"/>
    <row r="127" spans="3:7" s="29" customFormat="1" ht="17.399999999999999" x14ac:dyDescent="0.3"/>
    <row r="128" spans="3:7" s="29" customFormat="1" ht="17.399999999999999" x14ac:dyDescent="0.3"/>
    <row r="129" s="29" customFormat="1" ht="17.399999999999999" x14ac:dyDescent="0.3"/>
    <row r="130" s="29" customFormat="1" ht="17.399999999999999" x14ac:dyDescent="0.3"/>
    <row r="131" s="29" customFormat="1" ht="17.399999999999999" x14ac:dyDescent="0.3"/>
    <row r="132" s="29" customFormat="1" ht="17.399999999999999" x14ac:dyDescent="0.3"/>
    <row r="133" s="29" customFormat="1" ht="17.399999999999999" x14ac:dyDescent="0.3"/>
    <row r="134" s="29" customFormat="1" ht="17.399999999999999" x14ac:dyDescent="0.3"/>
    <row r="135" s="29" customFormat="1" ht="17.399999999999999" x14ac:dyDescent="0.3"/>
    <row r="136" s="29" customFormat="1" ht="17.399999999999999" x14ac:dyDescent="0.3"/>
    <row r="137" s="29" customFormat="1" ht="17.399999999999999" x14ac:dyDescent="0.3"/>
    <row r="138" s="29" customFormat="1" ht="17.399999999999999" x14ac:dyDescent="0.3"/>
    <row r="139" s="29" customFormat="1" ht="17.399999999999999" x14ac:dyDescent="0.3"/>
    <row r="140" s="29" customFormat="1" ht="17.399999999999999" x14ac:dyDescent="0.3"/>
    <row r="141" s="29" customFormat="1" ht="17.399999999999999" x14ac:dyDescent="0.3"/>
    <row r="142" s="29" customFormat="1" ht="17.399999999999999" x14ac:dyDescent="0.3"/>
    <row r="143" s="29" customFormat="1" ht="17.399999999999999" x14ac:dyDescent="0.3"/>
    <row r="144" s="29" customFormat="1" ht="17.399999999999999" x14ac:dyDescent="0.3"/>
    <row r="145" s="29" customFormat="1" ht="17.399999999999999" x14ac:dyDescent="0.3"/>
    <row r="146" s="29" customFormat="1" ht="17.399999999999999" x14ac:dyDescent="0.3"/>
    <row r="147" s="29" customFormat="1" ht="17.399999999999999" x14ac:dyDescent="0.3"/>
    <row r="148" s="29" customFormat="1" ht="17.399999999999999" x14ac:dyDescent="0.3"/>
    <row r="149" s="29" customFormat="1" ht="17.399999999999999" x14ac:dyDescent="0.3"/>
    <row r="150" s="29" customFormat="1" ht="17.399999999999999" x14ac:dyDescent="0.3"/>
    <row r="151" s="29" customFormat="1" ht="17.399999999999999" x14ac:dyDescent="0.3"/>
  </sheetData>
  <mergeCells count="15">
    <mergeCell ref="A9:C9"/>
    <mergeCell ref="A1:H1"/>
    <mergeCell ref="C106:G106"/>
    <mergeCell ref="B78:F78"/>
    <mergeCell ref="B79:F79"/>
    <mergeCell ref="B80:F80"/>
    <mergeCell ref="C104:G104"/>
    <mergeCell ref="C105:G105"/>
    <mergeCell ref="A48:C48"/>
    <mergeCell ref="D18:D19"/>
    <mergeCell ref="F18:F19"/>
    <mergeCell ref="G18:G19"/>
    <mergeCell ref="C18:C19"/>
    <mergeCell ref="E18:E19"/>
    <mergeCell ref="A36:C36"/>
  </mergeCells>
  <phoneticPr fontId="0" type="noConversion"/>
  <pageMargins left="0.75" right="0.75" top="1" bottom="1" header="0.5" footer="0.5"/>
  <pageSetup scale="80" orientation="portrait" horizontalDpi="4294967293" r:id="rId1"/>
  <headerFooter alignWithMargins="0">
    <oddFooter>&amp;CCopyright © 2022 by McGraw Hill. All rights reserved. No reproduction or distribution without the prior written consent of McGraw Hill.</oddFooter>
  </headerFooter>
  <rowBreaks count="1" manualBreakCount="1">
    <brk id="89" max="12"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O25"/>
  <sheetViews>
    <sheetView showGridLines="0" topLeftCell="A4" zoomScaleNormal="100" workbookViewId="0">
      <selection activeCell="B37" sqref="B37"/>
    </sheetView>
  </sheetViews>
  <sheetFormatPr defaultRowHeight="13.2" x14ac:dyDescent="0.25"/>
  <cols>
    <col min="1" max="1" width="5.77734375" customWidth="1"/>
    <col min="15" max="15" width="11.5546875" customWidth="1"/>
  </cols>
  <sheetData>
    <row r="1" spans="1:15" ht="21.6" thickBot="1" x14ac:dyDescent="0.45">
      <c r="A1" s="765" t="s">
        <v>525</v>
      </c>
      <c r="B1" s="766"/>
      <c r="C1" s="766"/>
      <c r="D1" s="766"/>
      <c r="E1" s="766"/>
      <c r="F1" s="766"/>
      <c r="G1" s="766"/>
      <c r="H1" s="766"/>
      <c r="I1" s="766"/>
      <c r="J1" s="766"/>
      <c r="K1" s="766"/>
      <c r="L1" s="766"/>
      <c r="M1" s="766"/>
      <c r="N1" s="766"/>
      <c r="O1" s="776"/>
    </row>
    <row r="19" spans="1:15" s="29" customFormat="1" ht="18" thickBot="1" x14ac:dyDescent="0.35"/>
    <row r="20" spans="1:15" s="29" customFormat="1" ht="18" thickBot="1" x14ac:dyDescent="0.35">
      <c r="A20" s="784" t="s">
        <v>724</v>
      </c>
      <c r="B20" s="785"/>
      <c r="C20" s="786"/>
    </row>
    <row r="21" spans="1:15" s="29" customFormat="1" ht="58.5" customHeight="1" x14ac:dyDescent="0.3">
      <c r="B21" s="781" t="s">
        <v>725</v>
      </c>
      <c r="C21" s="781"/>
      <c r="D21" s="781"/>
      <c r="E21" s="781"/>
      <c r="F21" s="781"/>
      <c r="G21" s="781"/>
      <c r="H21" s="781"/>
      <c r="I21" s="781"/>
      <c r="J21" s="781"/>
      <c r="K21" s="781"/>
      <c r="L21" s="781"/>
      <c r="M21" s="781"/>
      <c r="N21" s="781"/>
      <c r="O21" s="781"/>
    </row>
    <row r="22" spans="1:15" s="29" customFormat="1" ht="18" thickBot="1" x14ac:dyDescent="0.35"/>
    <row r="23" spans="1:15" s="29" customFormat="1" ht="18" thickBot="1" x14ac:dyDescent="0.35">
      <c r="A23" s="784" t="s">
        <v>240</v>
      </c>
      <c r="B23" s="785"/>
      <c r="C23" s="786"/>
    </row>
    <row r="24" spans="1:15" s="29" customFormat="1" ht="17.399999999999999" x14ac:dyDescent="0.3"/>
    <row r="25" spans="1:15" s="29" customFormat="1" ht="17.399999999999999" x14ac:dyDescent="0.3"/>
  </sheetData>
  <mergeCells count="4">
    <mergeCell ref="A1:O1"/>
    <mergeCell ref="A23:C23"/>
    <mergeCell ref="B21:O21"/>
    <mergeCell ref="A20:C20"/>
  </mergeCells>
  <phoneticPr fontId="5" type="noConversion"/>
  <pageMargins left="0.75" right="0.75" top="1" bottom="1" header="0.5" footer="0.5"/>
  <pageSetup scale="80" orientation="portrait" horizontalDpi="4294967293" r:id="rId1"/>
  <headerFooter alignWithMargins="0">
    <oddFooter>&amp;CCopyright © 2022 by McGraw Hill. All rights reserved. No reproduction or distribution without the prior written consent of McGraw Hill.</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M101"/>
  <sheetViews>
    <sheetView showGridLines="0" zoomScaleNormal="100" workbookViewId="0">
      <selection activeCell="B37" sqref="B37"/>
    </sheetView>
  </sheetViews>
  <sheetFormatPr defaultRowHeight="13.2" x14ac:dyDescent="0.25"/>
  <cols>
    <col min="1" max="1" width="5.77734375" customWidth="1"/>
    <col min="2" max="2" width="26.44140625" customWidth="1"/>
    <col min="3" max="3" width="16.5546875" customWidth="1"/>
    <col min="4" max="4" width="21.44140625" customWidth="1"/>
    <col min="5" max="5" width="9.44140625" customWidth="1"/>
    <col min="6" max="6" width="38.21875" customWidth="1"/>
    <col min="7" max="7" width="14.77734375" customWidth="1"/>
    <col min="8" max="8" width="3.21875" customWidth="1"/>
    <col min="9" max="9" width="6.21875" customWidth="1"/>
    <col min="10" max="10" width="5" customWidth="1"/>
  </cols>
  <sheetData>
    <row r="1" spans="1:10" ht="21.6" thickBot="1" x14ac:dyDescent="0.45">
      <c r="A1" s="765" t="s">
        <v>526</v>
      </c>
      <c r="B1" s="766"/>
      <c r="C1" s="766"/>
      <c r="D1" s="766"/>
      <c r="E1" s="766"/>
      <c r="F1" s="766"/>
      <c r="G1" s="776"/>
      <c r="H1" s="11"/>
      <c r="I1" s="11"/>
      <c r="J1" s="11"/>
    </row>
    <row r="2" spans="1:10" s="11" customFormat="1" ht="20.399999999999999" x14ac:dyDescent="0.35">
      <c r="A2" s="15"/>
      <c r="B2" s="7"/>
      <c r="C2" s="7"/>
      <c r="D2" s="7"/>
      <c r="E2" s="7"/>
      <c r="F2" s="7"/>
      <c r="G2" s="7"/>
      <c r="H2" s="7"/>
      <c r="I2" s="7"/>
      <c r="J2" s="7"/>
    </row>
    <row r="3" spans="1:10" s="11" customFormat="1" ht="20.399999999999999" x14ac:dyDescent="0.35">
      <c r="A3" s="15"/>
      <c r="B3" s="7"/>
      <c r="C3" s="7"/>
      <c r="D3" s="7"/>
      <c r="E3" s="7"/>
      <c r="F3" s="7"/>
      <c r="G3" s="7"/>
      <c r="H3" s="7"/>
      <c r="I3" s="7"/>
      <c r="J3" s="7"/>
    </row>
    <row r="4" spans="1:10" s="11" customFormat="1" ht="20.399999999999999" x14ac:dyDescent="0.35">
      <c r="A4" s="15"/>
      <c r="B4" s="7"/>
      <c r="C4" s="7"/>
      <c r="D4" s="7"/>
      <c r="E4" s="7"/>
      <c r="F4" s="7"/>
      <c r="G4" s="7"/>
      <c r="H4" s="7"/>
      <c r="I4" s="7"/>
      <c r="J4" s="7"/>
    </row>
    <row r="5" spans="1:10" s="11" customFormat="1" ht="20.399999999999999" x14ac:dyDescent="0.35">
      <c r="A5" s="15"/>
      <c r="B5" s="7"/>
      <c r="C5" s="7"/>
      <c r="D5" s="7"/>
      <c r="E5" s="7"/>
      <c r="F5" s="7"/>
      <c r="G5" s="7"/>
      <c r="H5" s="7"/>
      <c r="I5" s="7"/>
      <c r="J5" s="7"/>
    </row>
    <row r="6" spans="1:10" s="11" customFormat="1" ht="20.399999999999999" x14ac:dyDescent="0.35">
      <c r="A6" s="15"/>
      <c r="B6" s="7"/>
      <c r="C6" s="7"/>
      <c r="D6" s="7"/>
      <c r="E6" s="7"/>
      <c r="F6" s="7"/>
      <c r="G6" s="7"/>
      <c r="H6" s="7"/>
      <c r="I6" s="7"/>
      <c r="J6" s="7"/>
    </row>
    <row r="7" spans="1:10" s="11" customFormat="1" ht="20.399999999999999" x14ac:dyDescent="0.35">
      <c r="A7" s="15"/>
      <c r="B7" s="7"/>
      <c r="C7" s="7"/>
      <c r="D7" s="7"/>
      <c r="E7" s="7"/>
      <c r="F7" s="7"/>
      <c r="G7" s="7"/>
      <c r="H7" s="7"/>
      <c r="I7" s="7"/>
      <c r="J7" s="7"/>
    </row>
    <row r="8" spans="1:10" s="11" customFormat="1" ht="20.399999999999999" x14ac:dyDescent="0.35">
      <c r="A8" s="15"/>
      <c r="B8" s="7"/>
      <c r="C8" s="7"/>
      <c r="D8" s="7"/>
      <c r="E8" s="7"/>
      <c r="F8" s="7"/>
      <c r="G8" s="7"/>
      <c r="H8" s="7"/>
      <c r="I8" s="7"/>
      <c r="J8" s="7"/>
    </row>
    <row r="9" spans="1:10" s="11" customFormat="1" ht="21" thickBot="1" x14ac:dyDescent="0.4">
      <c r="A9" s="15"/>
      <c r="B9" s="7"/>
      <c r="C9" s="7"/>
      <c r="D9" s="7"/>
      <c r="E9" s="7"/>
      <c r="F9" s="7"/>
      <c r="G9" s="7"/>
      <c r="H9" s="7"/>
      <c r="I9" s="7"/>
      <c r="J9" s="7"/>
    </row>
    <row r="10" spans="1:10" ht="18" thickBot="1" x14ac:dyDescent="0.35">
      <c r="A10" s="14"/>
      <c r="B10" s="876" t="s">
        <v>141</v>
      </c>
      <c r="C10" s="877"/>
      <c r="D10" s="877"/>
      <c r="E10" s="877"/>
      <c r="F10" s="878"/>
      <c r="G10" s="30"/>
      <c r="H10" s="30"/>
    </row>
    <row r="11" spans="1:10" s="29" customFormat="1" ht="17.399999999999999" x14ac:dyDescent="0.3">
      <c r="A11" s="14"/>
      <c r="B11" s="83"/>
      <c r="C11" s="80"/>
      <c r="D11" s="80"/>
      <c r="E11" s="80"/>
      <c r="F11" s="81"/>
    </row>
    <row r="12" spans="1:10" s="29" customFormat="1" ht="17.399999999999999" x14ac:dyDescent="0.3">
      <c r="A12" s="14"/>
      <c r="B12" s="119" t="s">
        <v>143</v>
      </c>
      <c r="C12" s="3"/>
      <c r="D12" s="55">
        <v>5200</v>
      </c>
      <c r="E12" s="103"/>
      <c r="F12" s="105"/>
    </row>
    <row r="13" spans="1:10" s="29" customFormat="1" ht="17.399999999999999" x14ac:dyDescent="0.3">
      <c r="A13" s="14"/>
      <c r="B13" s="119" t="s">
        <v>147</v>
      </c>
      <c r="C13" s="3"/>
      <c r="D13" s="55">
        <v>2450</v>
      </c>
      <c r="E13" s="103"/>
      <c r="F13" s="105"/>
    </row>
    <row r="14" spans="1:10" s="29" customFormat="1" ht="17.399999999999999" x14ac:dyDescent="0.3">
      <c r="A14" s="14"/>
      <c r="B14" s="119" t="s">
        <v>144</v>
      </c>
      <c r="C14" s="3"/>
      <c r="D14" s="55">
        <v>1500</v>
      </c>
      <c r="E14" s="103"/>
      <c r="F14" s="105"/>
    </row>
    <row r="15" spans="1:10" s="29" customFormat="1" ht="17.399999999999999" x14ac:dyDescent="0.3">
      <c r="A15" s="14"/>
      <c r="B15" s="119" t="s">
        <v>145</v>
      </c>
      <c r="C15" s="3"/>
      <c r="D15" s="55">
        <v>900</v>
      </c>
      <c r="E15" s="103"/>
      <c r="F15" s="105"/>
    </row>
    <row r="16" spans="1:10" s="29" customFormat="1" ht="17.399999999999999" x14ac:dyDescent="0.3">
      <c r="A16" s="14"/>
      <c r="B16" s="119" t="s">
        <v>146</v>
      </c>
      <c r="C16" s="3"/>
      <c r="D16" s="55">
        <v>210</v>
      </c>
      <c r="E16" s="103"/>
      <c r="F16" s="105"/>
    </row>
    <row r="17" spans="1:6" s="29" customFormat="1" ht="18" thickBot="1" x14ac:dyDescent="0.35">
      <c r="A17" s="14"/>
      <c r="B17" s="53" t="s">
        <v>148</v>
      </c>
      <c r="C17" s="41"/>
      <c r="D17" s="41"/>
      <c r="E17" s="41"/>
      <c r="F17" s="54"/>
    </row>
    <row r="18" spans="1:6" s="29" customFormat="1" ht="17.399999999999999" x14ac:dyDescent="0.3">
      <c r="A18" s="14"/>
    </row>
    <row r="19" spans="1:6" s="29" customFormat="1" ht="18" thickBot="1" x14ac:dyDescent="0.35">
      <c r="A19" s="14"/>
    </row>
    <row r="20" spans="1:6" s="29" customFormat="1" ht="18" thickBot="1" x14ac:dyDescent="0.35">
      <c r="A20" s="14"/>
      <c r="B20" s="876" t="s">
        <v>136</v>
      </c>
      <c r="C20" s="877"/>
      <c r="D20" s="877"/>
      <c r="E20" s="877"/>
      <c r="F20" s="878"/>
    </row>
    <row r="21" spans="1:6" s="29" customFormat="1" ht="17.399999999999999" x14ac:dyDescent="0.3">
      <c r="A21" s="14"/>
      <c r="B21" s="83"/>
      <c r="C21" s="34" t="s">
        <v>149</v>
      </c>
      <c r="D21" s="34" t="s">
        <v>152</v>
      </c>
      <c r="E21" s="522" t="s">
        <v>155</v>
      </c>
      <c r="F21" s="81"/>
    </row>
    <row r="22" spans="1:6" s="29" customFormat="1" ht="17.399999999999999" x14ac:dyDescent="0.3">
      <c r="A22" s="14"/>
      <c r="B22" s="5"/>
      <c r="C22" s="75" t="s">
        <v>150</v>
      </c>
      <c r="D22" s="75" t="s">
        <v>153</v>
      </c>
      <c r="E22" s="120">
        <v>800</v>
      </c>
      <c r="F22" s="105"/>
    </row>
    <row r="23" spans="1:6" s="29" customFormat="1" ht="17.399999999999999" x14ac:dyDescent="0.3">
      <c r="A23" s="14"/>
      <c r="B23" s="5"/>
      <c r="C23" s="75" t="s">
        <v>151</v>
      </c>
      <c r="D23" s="75" t="s">
        <v>154</v>
      </c>
      <c r="E23" s="121">
        <v>700</v>
      </c>
      <c r="F23" s="105"/>
    </row>
    <row r="24" spans="1:6" ht="18" thickBot="1" x14ac:dyDescent="0.35">
      <c r="A24" s="14"/>
      <c r="B24" s="19"/>
      <c r="C24" s="20"/>
      <c r="D24" s="20"/>
      <c r="E24" s="20"/>
      <c r="F24" s="13"/>
    </row>
    <row r="25" spans="1:6" ht="18" thickBot="1" x14ac:dyDescent="0.35">
      <c r="A25" s="14"/>
    </row>
    <row r="26" spans="1:6" ht="18" thickBot="1" x14ac:dyDescent="0.35">
      <c r="A26" s="784" t="s">
        <v>630</v>
      </c>
      <c r="B26" s="786"/>
    </row>
    <row r="28" spans="1:6" ht="17.399999999999999" x14ac:dyDescent="0.3">
      <c r="B28" s="14" t="s">
        <v>726</v>
      </c>
    </row>
    <row r="29" spans="1:6" ht="17.399999999999999" x14ac:dyDescent="0.3">
      <c r="A29" s="14"/>
      <c r="B29" s="14" t="s">
        <v>727</v>
      </c>
    </row>
    <row r="30" spans="1:6" ht="18" thickBot="1" x14ac:dyDescent="0.35">
      <c r="A30" s="14"/>
    </row>
    <row r="31" spans="1:6" ht="18" thickBot="1" x14ac:dyDescent="0.35">
      <c r="A31" s="784" t="s">
        <v>269</v>
      </c>
      <c r="B31" s="786"/>
    </row>
    <row r="32" spans="1:6" ht="17.399999999999999" x14ac:dyDescent="0.3">
      <c r="A32" s="14"/>
    </row>
    <row r="33" spans="1:13" ht="18" customHeight="1" x14ac:dyDescent="0.3">
      <c r="A33" s="117" t="s">
        <v>275</v>
      </c>
      <c r="B33" s="28"/>
      <c r="C33" s="28"/>
      <c r="D33" s="28"/>
      <c r="E33" s="28"/>
      <c r="F33" s="28"/>
      <c r="G33" s="28"/>
      <c r="H33" s="28"/>
      <c r="I33" s="28"/>
      <c r="J33" s="28"/>
      <c r="K33" s="28"/>
      <c r="L33" s="28"/>
      <c r="M33" s="28"/>
    </row>
    <row r="34" spans="1:13" ht="18" thickBot="1" x14ac:dyDescent="0.35">
      <c r="A34" s="25"/>
    </row>
    <row r="35" spans="1:13" s="29" customFormat="1" ht="18" thickBot="1" x14ac:dyDescent="0.35">
      <c r="A35" s="25"/>
      <c r="B35" s="876" t="s">
        <v>158</v>
      </c>
      <c r="C35" s="877"/>
      <c r="D35" s="877"/>
      <c r="E35" s="877"/>
      <c r="F35" s="597"/>
    </row>
    <row r="36" spans="1:13" s="24" customFormat="1" ht="17.399999999999999" x14ac:dyDescent="0.3">
      <c r="A36" s="25"/>
      <c r="B36" s="519"/>
      <c r="C36" s="520"/>
      <c r="D36" s="520"/>
      <c r="E36" s="520"/>
      <c r="F36" s="521"/>
    </row>
    <row r="37" spans="1:13" s="29" customFormat="1" ht="17.399999999999999" x14ac:dyDescent="0.3">
      <c r="B37" s="512" t="s">
        <v>143</v>
      </c>
      <c r="C37" s="513"/>
      <c r="D37" s="467">
        <f>D12/E22</f>
        <v>6.5</v>
      </c>
      <c r="E37" s="518" t="s">
        <v>315</v>
      </c>
      <c r="F37" s="51" t="s">
        <v>614</v>
      </c>
    </row>
    <row r="38" spans="1:13" s="29" customFormat="1" ht="17.399999999999999" x14ac:dyDescent="0.3">
      <c r="B38" s="512" t="s">
        <v>142</v>
      </c>
      <c r="C38" s="513"/>
      <c r="D38" s="467">
        <f>D13/E23</f>
        <v>3.5</v>
      </c>
      <c r="E38" s="518" t="s">
        <v>315</v>
      </c>
      <c r="F38" s="51" t="s">
        <v>615</v>
      </c>
    </row>
    <row r="39" spans="1:13" s="29" customFormat="1" ht="17.399999999999999" x14ac:dyDescent="0.3">
      <c r="B39" s="512" t="s">
        <v>144</v>
      </c>
      <c r="C39" s="513"/>
      <c r="D39" s="467">
        <f>D14/(E22+E23)</f>
        <v>1</v>
      </c>
      <c r="E39" s="518" t="s">
        <v>315</v>
      </c>
      <c r="F39" s="51" t="s">
        <v>616</v>
      </c>
    </row>
    <row r="40" spans="1:13" s="29" customFormat="1" ht="17.399999999999999" x14ac:dyDescent="0.3">
      <c r="B40" s="512" t="s">
        <v>145</v>
      </c>
      <c r="C40" s="513"/>
      <c r="D40" s="467">
        <f>D15/(E22+E23)</f>
        <v>0.6</v>
      </c>
      <c r="E40" s="518" t="s">
        <v>315</v>
      </c>
      <c r="F40" s="51" t="s">
        <v>617</v>
      </c>
    </row>
    <row r="41" spans="1:13" s="29" customFormat="1" ht="17.399999999999999" x14ac:dyDescent="0.3">
      <c r="B41" s="512" t="s">
        <v>146</v>
      </c>
      <c r="C41" s="513"/>
      <c r="D41" s="467">
        <f>D16/E23</f>
        <v>0.3</v>
      </c>
      <c r="E41" s="518" t="s">
        <v>315</v>
      </c>
      <c r="F41" s="51" t="s">
        <v>618</v>
      </c>
    </row>
    <row r="42" spans="1:13" s="29" customFormat="1" ht="18" thickBot="1" x14ac:dyDescent="0.35">
      <c r="B42" s="49"/>
      <c r="C42" s="37"/>
      <c r="D42" s="416"/>
      <c r="E42" s="416"/>
      <c r="F42" s="51"/>
    </row>
    <row r="43" spans="1:13" s="29" customFormat="1" ht="18" thickBot="1" x14ac:dyDescent="0.35">
      <c r="B43" s="152" t="s">
        <v>157</v>
      </c>
      <c r="C43" s="37"/>
      <c r="D43" s="598">
        <f>D37+D39+D40</f>
        <v>8.1</v>
      </c>
      <c r="E43" s="518" t="s">
        <v>315</v>
      </c>
      <c r="F43" s="51" t="s">
        <v>619</v>
      </c>
    </row>
    <row r="44" spans="1:13" s="29" customFormat="1" ht="18" thickBot="1" x14ac:dyDescent="0.35">
      <c r="B44" s="152" t="s">
        <v>156</v>
      </c>
      <c r="C44" s="37"/>
      <c r="D44" s="598">
        <f>D38+D39+D40+D41</f>
        <v>5.3999999999999995</v>
      </c>
      <c r="E44" s="518" t="s">
        <v>315</v>
      </c>
      <c r="F44" s="51" t="s">
        <v>620</v>
      </c>
    </row>
    <row r="45" spans="1:13" s="29" customFormat="1" ht="18" thickBot="1" x14ac:dyDescent="0.35">
      <c r="B45" s="53"/>
      <c r="C45" s="41"/>
      <c r="D45" s="41"/>
      <c r="E45" s="41"/>
      <c r="F45" s="54"/>
    </row>
    <row r="48" spans="1:13" ht="17.399999999999999" x14ac:dyDescent="0.3">
      <c r="A48" s="117" t="s">
        <v>276</v>
      </c>
    </row>
    <row r="101" spans="1:1" ht="17.399999999999999" x14ac:dyDescent="0.3">
      <c r="A101" s="22"/>
    </row>
  </sheetData>
  <mergeCells count="6">
    <mergeCell ref="A1:G1"/>
    <mergeCell ref="B20:F20"/>
    <mergeCell ref="A31:B31"/>
    <mergeCell ref="B35:E35"/>
    <mergeCell ref="B10:F10"/>
    <mergeCell ref="A26:B26"/>
  </mergeCells>
  <phoneticPr fontId="5" type="noConversion"/>
  <pageMargins left="0.75" right="0.75" top="1" bottom="1" header="0.5" footer="0.5"/>
  <pageSetup scale="80" orientation="portrait" r:id="rId1"/>
  <headerFooter alignWithMargins="0">
    <oddFooter>&amp;CCopyright © 2022 by McGraw Hill. All rights reserved. No reproduction or distribution without the prior written consent of McGraw Hill.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O59"/>
  <sheetViews>
    <sheetView showGridLines="0" topLeftCell="A37" zoomScaleNormal="100" workbookViewId="0">
      <selection activeCell="B37" sqref="B37"/>
    </sheetView>
  </sheetViews>
  <sheetFormatPr defaultRowHeight="13.2" x14ac:dyDescent="0.25"/>
  <cols>
    <col min="1" max="1" width="5.77734375" customWidth="1"/>
    <col min="6" max="6" width="16.21875" bestFit="1" customWidth="1"/>
    <col min="15" max="15" width="11.77734375" customWidth="1"/>
  </cols>
  <sheetData>
    <row r="1" spans="1:15" ht="21.6" thickBot="1" x14ac:dyDescent="0.45">
      <c r="A1" s="765" t="s">
        <v>832</v>
      </c>
      <c r="B1" s="766"/>
      <c r="C1" s="766"/>
      <c r="D1" s="766"/>
      <c r="E1" s="766"/>
      <c r="F1" s="766"/>
      <c r="G1" s="766"/>
      <c r="H1" s="766"/>
      <c r="I1" s="766"/>
      <c r="J1" s="766"/>
      <c r="K1" s="766"/>
      <c r="L1" s="766"/>
      <c r="M1" s="766"/>
      <c r="N1" s="766"/>
      <c r="O1" s="776"/>
    </row>
    <row r="39" spans="1:6" ht="13.8" thickBot="1" x14ac:dyDescent="0.3"/>
    <row r="40" spans="1:6" ht="18" thickBot="1" x14ac:dyDescent="0.35">
      <c r="A40" s="784" t="s">
        <v>180</v>
      </c>
      <c r="B40" s="785"/>
      <c r="C40" s="786"/>
    </row>
    <row r="41" spans="1:6" s="29" customFormat="1" ht="17.399999999999999" x14ac:dyDescent="0.3">
      <c r="B41" s="528" t="s">
        <v>754</v>
      </c>
      <c r="F41" s="647">
        <v>2196000</v>
      </c>
    </row>
    <row r="42" spans="1:6" s="29" customFormat="1" ht="17.399999999999999" x14ac:dyDescent="0.3">
      <c r="B42" s="528" t="s">
        <v>755</v>
      </c>
      <c r="F42" s="647">
        <v>1830000</v>
      </c>
    </row>
    <row r="43" spans="1:6" s="29" customFormat="1" ht="17.399999999999999" x14ac:dyDescent="0.3">
      <c r="B43" s="528" t="s">
        <v>756</v>
      </c>
      <c r="F43" s="669">
        <v>2928000</v>
      </c>
    </row>
    <row r="44" spans="1:6" s="29" customFormat="1" ht="17.399999999999999" x14ac:dyDescent="0.3">
      <c r="B44" s="528" t="s">
        <v>757</v>
      </c>
      <c r="F44" s="706">
        <f>SUM(F41:F43)</f>
        <v>6954000</v>
      </c>
    </row>
    <row r="45" spans="1:6" s="29" customFormat="1" ht="17.399999999999999" x14ac:dyDescent="0.3"/>
    <row r="46" spans="1:6" s="29" customFormat="1" ht="18" thickBot="1" x14ac:dyDescent="0.35"/>
    <row r="47" spans="1:6" s="29" customFormat="1" ht="18" thickBot="1" x14ac:dyDescent="0.35">
      <c r="A47" s="784" t="s">
        <v>630</v>
      </c>
      <c r="B47" s="785"/>
      <c r="C47" s="786"/>
    </row>
    <row r="48" spans="1:6" s="29" customFormat="1" ht="17.399999999999999" x14ac:dyDescent="0.3"/>
    <row r="49" spans="1:14" s="29" customFormat="1" ht="20.399999999999999" x14ac:dyDescent="0.35">
      <c r="B49" s="29" t="s">
        <v>728</v>
      </c>
    </row>
    <row r="50" spans="1:14" s="29" customFormat="1" ht="20.399999999999999" x14ac:dyDescent="0.35">
      <c r="B50" s="29" t="s">
        <v>729</v>
      </c>
    </row>
    <row r="51" spans="1:14" s="29" customFormat="1" ht="20.399999999999999" x14ac:dyDescent="0.35">
      <c r="B51" s="29" t="s">
        <v>730</v>
      </c>
    </row>
    <row r="52" spans="1:14" s="29" customFormat="1" ht="19.95" customHeight="1" x14ac:dyDescent="0.35">
      <c r="B52" s="787" t="s">
        <v>881</v>
      </c>
      <c r="C52" s="787"/>
      <c r="D52" s="787"/>
      <c r="E52" s="787"/>
      <c r="F52" s="787"/>
      <c r="G52" s="787"/>
      <c r="H52" s="787"/>
      <c r="I52" s="787"/>
      <c r="J52" s="787"/>
      <c r="K52" s="787"/>
      <c r="L52" s="787"/>
      <c r="M52" s="787"/>
      <c r="N52" s="787"/>
    </row>
    <row r="53" spans="1:14" s="29" customFormat="1" ht="19.95" customHeight="1" x14ac:dyDescent="0.3">
      <c r="B53" s="29" t="s">
        <v>882</v>
      </c>
      <c r="C53" s="685"/>
      <c r="D53" s="685"/>
      <c r="E53" s="685"/>
      <c r="F53" s="685"/>
      <c r="G53" s="685"/>
      <c r="H53" s="685"/>
      <c r="I53" s="685"/>
      <c r="J53" s="685"/>
      <c r="K53" s="685"/>
      <c r="L53" s="685"/>
      <c r="M53" s="685"/>
      <c r="N53" s="685"/>
    </row>
    <row r="54" spans="1:14" s="29" customFormat="1" ht="19.95" customHeight="1" x14ac:dyDescent="0.35">
      <c r="B54" s="29" t="s">
        <v>883</v>
      </c>
    </row>
    <row r="55" spans="1:14" s="29" customFormat="1" ht="18" thickBot="1" x14ac:dyDescent="0.35"/>
    <row r="56" spans="1:14" s="29" customFormat="1" ht="18" thickBot="1" x14ac:dyDescent="0.35">
      <c r="A56" s="784" t="s">
        <v>269</v>
      </c>
      <c r="B56" s="785"/>
      <c r="C56" s="786"/>
    </row>
    <row r="57" spans="1:14" s="29" customFormat="1" ht="17.399999999999999" x14ac:dyDescent="0.3"/>
    <row r="58" spans="1:14" s="29" customFormat="1" ht="17.399999999999999" x14ac:dyDescent="0.3"/>
    <row r="59" spans="1:14" s="29" customFormat="1" ht="17.399999999999999" x14ac:dyDescent="0.3"/>
  </sheetData>
  <mergeCells count="5">
    <mergeCell ref="A1:O1"/>
    <mergeCell ref="B52:N52"/>
    <mergeCell ref="A56:C56"/>
    <mergeCell ref="A47:C47"/>
    <mergeCell ref="A40:C40"/>
  </mergeCells>
  <phoneticPr fontId="5" type="noConversion"/>
  <pageMargins left="0.75" right="0.75" top="1" bottom="1" header="0.5" footer="0.5"/>
  <pageSetup scale="80" orientation="portrait" horizontalDpi="4294967293" r:id="rId1"/>
  <headerFooter alignWithMargins="0">
    <oddFooter>&amp;CCopyright © 2022 by McGraw Hill. All rights reserved. No reproduction or distribution without the prior written consent of McGraw Hill.</oddFooter>
  </headerFooter>
  <rowBreaks count="1" manualBreakCount="1">
    <brk id="66"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FF9AA84B-6553-40FE-9BD7-FF7AFE5DE2FA}">
  <ds:schemaRefs>
    <ds:schemaRef ds:uri="http://www.w3.org/2001/XMLSchema"/>
    <ds:schemaRef ds:uri="http://microsoft.data.visualization.Client.Excel/1.0"/>
  </ds:schemaRefs>
</ds:datastoreItem>
</file>

<file path=customXml/itemProps2.xml><?xml version="1.0" encoding="utf-8"?>
<ds:datastoreItem xmlns:ds="http://schemas.openxmlformats.org/officeDocument/2006/customXml" ds:itemID="{107EE789-1DEE-4E55-9EA9-6CB5BF7F587E}">
  <ds:schemaRefs>
    <ds:schemaRef ds:uri="http://www.w3.org/2001/XMLSchema"/>
    <ds:schemaRef ds:uri="http://microsoft.data.visualization.engine.tours/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22</vt:i4>
      </vt:variant>
    </vt:vector>
  </HeadingPairs>
  <TitlesOfParts>
    <vt:vector size="50" baseType="lpstr">
      <vt:lpstr>Ques 4-1 thru 4-17</vt:lpstr>
      <vt:lpstr>Brief Exercises 4-18 thru 4-28</vt:lpstr>
      <vt:lpstr>Ex 4-29</vt:lpstr>
      <vt:lpstr>Ex 4-30</vt:lpstr>
      <vt:lpstr>Ex 4-31</vt:lpstr>
      <vt:lpstr>Ex 4-32</vt:lpstr>
      <vt:lpstr>Ex 4-33</vt:lpstr>
      <vt:lpstr>Ex 4-34</vt:lpstr>
      <vt:lpstr>Ex 4-35</vt:lpstr>
      <vt:lpstr>Ex 4-36</vt:lpstr>
      <vt:lpstr>Ex 4-37</vt:lpstr>
      <vt:lpstr>Ex 4-38</vt:lpstr>
      <vt:lpstr>Pr 4-39</vt:lpstr>
      <vt:lpstr>Pr 4-40</vt:lpstr>
      <vt:lpstr>Pr 4-41</vt:lpstr>
      <vt:lpstr>Pr 4-42</vt:lpstr>
      <vt:lpstr>Pr 4-43</vt:lpstr>
      <vt:lpstr>Pr 4-44</vt:lpstr>
      <vt:lpstr>Pr 4-45</vt:lpstr>
      <vt:lpstr>Pr 4-46</vt:lpstr>
      <vt:lpstr>Pr 4-47</vt:lpstr>
      <vt:lpstr>Pr 4-48 Parts 1&amp;2</vt:lpstr>
      <vt:lpstr>Pivot Table 4-48 Part 3</vt:lpstr>
      <vt:lpstr>Pivot Table 4-48 Part 4</vt:lpstr>
      <vt:lpstr>Pr 4-49</vt:lpstr>
      <vt:lpstr>Pr 4-50</vt:lpstr>
      <vt:lpstr>Pr 4-51</vt:lpstr>
      <vt:lpstr>Pr 4-52</vt:lpstr>
      <vt:lpstr>'Ex 4-29'!Print_Area</vt:lpstr>
      <vt:lpstr>'Ex 4-30'!Print_Area</vt:lpstr>
      <vt:lpstr>'Ex 4-31'!Print_Area</vt:lpstr>
      <vt:lpstr>'Ex 4-32'!Print_Area</vt:lpstr>
      <vt:lpstr>'Ex 4-33'!Print_Area</vt:lpstr>
      <vt:lpstr>'Ex 4-35'!Print_Area</vt:lpstr>
      <vt:lpstr>'Ex 4-36'!Print_Area</vt:lpstr>
      <vt:lpstr>'Ex 4-38'!Print_Area</vt:lpstr>
      <vt:lpstr>'Pr 4-39'!Print_Area</vt:lpstr>
      <vt:lpstr>'Pr 4-40'!Print_Area</vt:lpstr>
      <vt:lpstr>'Pr 4-41'!Print_Area</vt:lpstr>
      <vt:lpstr>'Pr 4-42'!Print_Area</vt:lpstr>
      <vt:lpstr>'Pr 4-43'!Print_Area</vt:lpstr>
      <vt:lpstr>'Pr 4-44'!Print_Area</vt:lpstr>
      <vt:lpstr>'Pr 4-45'!Print_Area</vt:lpstr>
      <vt:lpstr>'Pr 4-46'!Print_Area</vt:lpstr>
      <vt:lpstr>'Pr 4-47'!Print_Area</vt:lpstr>
      <vt:lpstr>'Pr 4-48 Parts 1&amp;2'!Print_Area</vt:lpstr>
      <vt:lpstr>'Pr 4-49'!Print_Area</vt:lpstr>
      <vt:lpstr>'Pr 4-50'!Print_Area</vt:lpstr>
      <vt:lpstr>'Pr 4-51'!Print_Area</vt:lpstr>
      <vt:lpstr>'Pr 4-52'!Print_Area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Juras</dc:creator>
  <cp:lastModifiedBy>McCormick, Michael</cp:lastModifiedBy>
  <cp:lastPrinted>2021-03-30T14:46:37Z</cp:lastPrinted>
  <dcterms:created xsi:type="dcterms:W3CDTF">2014-07-14T13:25:29Z</dcterms:created>
  <dcterms:modified xsi:type="dcterms:W3CDTF">2021-03-30T14:46:44Z</dcterms:modified>
</cp:coreProperties>
</file>