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ivotTables/pivotTable1.xml" ContentType="application/vnd.openxmlformats-officedocument.spreadsheetml.pivotTable+xml"/>
  <Override PartName="/xl/drawings/drawing18.xml" ContentType="application/vnd.openxmlformats-officedocument.drawing+xml"/>
  <Override PartName="/xl/pivotTables/pivotTable2.xml" ContentType="application/vnd.openxmlformats-officedocument.spreadsheetml.pivotTab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michael_mccormick\Documents\000 Accounting\Blocher Cost Accounting 9e\Blocher 9e Connect Solutions Manual FINAL\"/>
    </mc:Choice>
  </mc:AlternateContent>
  <xr:revisionPtr revIDLastSave="0" documentId="13_ncr:1_{E37D2409-AE45-450D-89D3-84D8FA2CE29D}" xr6:coauthVersionLast="46" xr6:coauthVersionMax="46" xr10:uidLastSave="{00000000-0000-0000-0000-000000000000}"/>
  <bookViews>
    <workbookView xWindow="30165" yWindow="285" windowWidth="26520" windowHeight="14685" tabRatio="910" xr2:uid="{00000000-000D-0000-FFFF-FFFF00000000}"/>
  </bookViews>
  <sheets>
    <sheet name="Ques 4-1 thru 4-17" sheetId="41" r:id="rId1"/>
    <sheet name="Brief Exercises 4-18 thru 4-28" sheetId="53" r:id="rId2"/>
    <sheet name="Ex 4-29" sheetId="44" r:id="rId3"/>
    <sheet name="Ex 4-30" sheetId="45" r:id="rId4"/>
    <sheet name="Ex 4-31" sheetId="42" r:id="rId5"/>
    <sheet name="Ex 4-32" sheetId="13" r:id="rId6"/>
    <sheet name="Ex 4-33" sheetId="11" r:id="rId7"/>
    <sheet name="Ex 4-34" sheetId="69" r:id="rId8"/>
    <sheet name="Ex 4-35" sheetId="61" r:id="rId9"/>
    <sheet name="Ex 4-36" sheetId="17" r:id="rId10"/>
    <sheet name="Ex 4-37" sheetId="70" r:id="rId11"/>
    <sheet name="Ex 4-38" sheetId="21" r:id="rId12"/>
    <sheet name="Pr 4-39" sheetId="60" r:id="rId13"/>
    <sheet name="Pr 4-40" sheetId="59" r:id="rId14"/>
    <sheet name="Pr 4-41" sheetId="62" r:id="rId15"/>
    <sheet name="Pr 4-42" sheetId="24" r:id="rId16"/>
    <sheet name="Pr 4-43" sheetId="64" r:id="rId17"/>
    <sheet name="Pr 4-44" sheetId="25" r:id="rId18"/>
    <sheet name="Pr 4-45" sheetId="63" r:id="rId19"/>
    <sheet name="Pr 4-46" sheetId="47" r:id="rId20"/>
    <sheet name="Pr 4-47" sheetId="31" r:id="rId21"/>
    <sheet name="Pr 4-48 Parts 1&amp;2" sheetId="33" r:id="rId22"/>
    <sheet name="Pivot Table 4-48 Part 3" sheetId="54" r:id="rId23"/>
    <sheet name="Pivot Table 4-48 Part 4" sheetId="55" r:id="rId24"/>
    <sheet name="Pr 4-49" sheetId="67" r:id="rId25"/>
    <sheet name="Pr 4-50" sheetId="49" r:id="rId26"/>
    <sheet name="Pr 4-51" sheetId="35" r:id="rId27"/>
    <sheet name="Pr 4-52" sheetId="50" r:id="rId28"/>
  </sheets>
  <definedNames>
    <definedName name="_xlnm.Print_Area" localSheetId="2">'Ex 4-29'!$A$15:$O$177</definedName>
    <definedName name="_xlnm.Print_Area" localSheetId="3">'Ex 4-30'!$A$12:$N$86</definedName>
    <definedName name="_xlnm.Print_Area" localSheetId="4">'Ex 4-31'!$B$33:$L$97</definedName>
    <definedName name="_xlnm.Print_Area" localSheetId="5">'Ex 4-32'!$A$27:$E$52</definedName>
    <definedName name="_xlnm.Print_Area" localSheetId="6">'Ex 4-33'!$A$43:$G$77</definedName>
    <definedName name="_xlnm.Print_Area" localSheetId="8">'Ex 4-35'!$A$25:$G$45</definedName>
    <definedName name="_xlnm.Print_Area" localSheetId="9">'Ex 4-36'!$A$23:$E$46</definedName>
    <definedName name="_xlnm.Print_Area" localSheetId="11">'Ex 4-38'!$A$17:$N$47</definedName>
    <definedName name="_xlnm.Print_Area" localSheetId="12">'Pr 4-39'!$A$34:$L$70</definedName>
    <definedName name="_xlnm.Print_Area" localSheetId="13">'Pr 4-40'!$A$16:$L$67</definedName>
    <definedName name="_xlnm.Print_Area" localSheetId="14">'Pr 4-41'!$A$29:$K$97</definedName>
    <definedName name="_xlnm.Print_Area" localSheetId="15">'Pr 4-42'!$A$47:$L$77</definedName>
    <definedName name="_xlnm.Print_Area" localSheetId="16">'Pr 4-43'!$A$41:$K$141</definedName>
    <definedName name="_xlnm.Print_Area" localSheetId="17">'Pr 4-44'!$A$32:$I$38</definedName>
    <definedName name="_xlnm.Print_Area" localSheetId="18">'Pr 4-45'!$A$39:$I$56</definedName>
    <definedName name="_xlnm.Print_Area" localSheetId="19">'Pr 4-46'!$A$41:$I$182</definedName>
    <definedName name="_xlnm.Print_Area" localSheetId="20">'Pr 4-47'!$A$30:$G$65</definedName>
    <definedName name="_xlnm.Print_Area" localSheetId="21">'Pr 4-48 Parts 1&amp;2'!$A$42:$H$71</definedName>
    <definedName name="_xlnm.Print_Area" localSheetId="24">'Pr 4-49'!$A$49:$J$171</definedName>
    <definedName name="_xlnm.Print_Area" localSheetId="25">'Pr 4-50'!$A$24:$M$36</definedName>
    <definedName name="_xlnm.Print_Area" localSheetId="26">'Pr 4-51'!$A$30:$F$99</definedName>
    <definedName name="_xlnm.Print_Area" localSheetId="27">'Pr 4-52'!$A$57:$M$153</definedName>
  </definedNames>
  <calcPr calcId="191029"/>
  <pivotCaches>
    <pivotCache cacheId="0" r:id="rId2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1" i="47" l="1"/>
  <c r="F107" i="47"/>
  <c r="F175" i="47" s="1"/>
  <c r="H172" i="64"/>
  <c r="E165" i="64"/>
  <c r="F44" i="50" l="1"/>
  <c r="E169" i="64"/>
  <c r="D41" i="35" l="1"/>
  <c r="D40" i="35"/>
  <c r="D39" i="35"/>
  <c r="D38" i="35"/>
  <c r="D37" i="35"/>
  <c r="D24" i="67"/>
  <c r="F82" i="67" s="1"/>
  <c r="F83" i="67"/>
  <c r="F84" i="67"/>
  <c r="F86" i="67"/>
  <c r="D72" i="67"/>
  <c r="D73" i="67"/>
  <c r="F52" i="67"/>
  <c r="F51" i="67"/>
  <c r="F72" i="67"/>
  <c r="F73" i="67"/>
  <c r="F61" i="67"/>
  <c r="F62" i="67"/>
  <c r="F63" i="67"/>
  <c r="F64" i="67"/>
  <c r="F65" i="67"/>
  <c r="F66" i="67"/>
  <c r="F94" i="67"/>
  <c r="G73" i="67"/>
  <c r="G72" i="67"/>
  <c r="F71" i="67"/>
  <c r="D71" i="67"/>
  <c r="F55" i="67"/>
  <c r="F56" i="67"/>
  <c r="F32" i="67"/>
  <c r="F24" i="67"/>
  <c r="H36" i="55"/>
  <c r="G39" i="55"/>
  <c r="G45" i="55" s="1"/>
  <c r="G47" i="55" s="1"/>
  <c r="G40" i="55"/>
  <c r="H39" i="55"/>
  <c r="H40" i="55"/>
  <c r="H48" i="55"/>
  <c r="H49" i="55"/>
  <c r="F36" i="55"/>
  <c r="E39" i="55"/>
  <c r="E40" i="55"/>
  <c r="F39" i="55"/>
  <c r="F40" i="55"/>
  <c r="F41" i="55"/>
  <c r="F48" i="55"/>
  <c r="F49" i="55"/>
  <c r="D36" i="55"/>
  <c r="C39" i="55"/>
  <c r="C45" i="55" s="1"/>
  <c r="C47" i="55" s="1"/>
  <c r="C40" i="55"/>
  <c r="D39" i="55"/>
  <c r="D40" i="55"/>
  <c r="D49" i="55"/>
  <c r="F15" i="55"/>
  <c r="F14" i="55"/>
  <c r="F12" i="55"/>
  <c r="E9" i="55"/>
  <c r="D9" i="55"/>
  <c r="F9" i="55" s="1"/>
  <c r="E8" i="55"/>
  <c r="D8" i="55"/>
  <c r="F8" i="55" s="1"/>
  <c r="G42" i="54"/>
  <c r="G41" i="54"/>
  <c r="H42" i="54"/>
  <c r="H41" i="54"/>
  <c r="H50" i="54" s="1"/>
  <c r="H51" i="54"/>
  <c r="H38" i="54"/>
  <c r="E42" i="54"/>
  <c r="E41" i="54"/>
  <c r="E47" i="54" s="1"/>
  <c r="E49" i="54" s="1"/>
  <c r="F42" i="54"/>
  <c r="F41" i="54"/>
  <c r="F51" i="54"/>
  <c r="F38" i="54"/>
  <c r="C42" i="54"/>
  <c r="C41" i="54"/>
  <c r="C47" i="54" s="1"/>
  <c r="C49" i="54" s="1"/>
  <c r="D42" i="54"/>
  <c r="D41" i="54"/>
  <c r="D50" i="54" s="1"/>
  <c r="D53" i="54" s="1"/>
  <c r="D38" i="54"/>
  <c r="D51" i="54"/>
  <c r="F17" i="54"/>
  <c r="F16" i="54"/>
  <c r="F14" i="54"/>
  <c r="E11" i="54"/>
  <c r="D11" i="54"/>
  <c r="E10" i="54"/>
  <c r="D10" i="54"/>
  <c r="D158" i="33"/>
  <c r="E158" i="33"/>
  <c r="D159" i="33"/>
  <c r="E159" i="33"/>
  <c r="F159" i="33"/>
  <c r="G177" i="33"/>
  <c r="H177" i="33" s="1"/>
  <c r="D199" i="33" s="1"/>
  <c r="C152" i="33"/>
  <c r="D194" i="33"/>
  <c r="F163" i="33"/>
  <c r="F164" i="33" s="1"/>
  <c r="F198" i="33" s="1"/>
  <c r="G179" i="33"/>
  <c r="H179" i="33" s="1"/>
  <c r="F199" i="33" s="1"/>
  <c r="C153" i="33"/>
  <c r="D192" i="33" s="1"/>
  <c r="E190" i="33"/>
  <c r="F191" i="33"/>
  <c r="F192" i="33"/>
  <c r="F165" i="33"/>
  <c r="F167" i="33"/>
  <c r="H181" i="33"/>
  <c r="H182" i="33"/>
  <c r="G188" i="33"/>
  <c r="G190" i="33"/>
  <c r="H191" i="33"/>
  <c r="H192" i="33"/>
  <c r="G183" i="33"/>
  <c r="F149" i="33"/>
  <c r="F147" i="33"/>
  <c r="F146" i="33"/>
  <c r="D143" i="33"/>
  <c r="E143" i="33"/>
  <c r="D142" i="33"/>
  <c r="E142" i="33"/>
  <c r="D92" i="33"/>
  <c r="E92" i="33"/>
  <c r="D93" i="33"/>
  <c r="E93" i="33"/>
  <c r="F93" i="33"/>
  <c r="G111" i="33"/>
  <c r="C122" i="33" s="1"/>
  <c r="C124" i="33" s="1"/>
  <c r="D128" i="33"/>
  <c r="F97" i="33"/>
  <c r="F98" i="33" s="1"/>
  <c r="G113" i="33"/>
  <c r="H113" i="33" s="1"/>
  <c r="F133" i="33" s="1"/>
  <c r="E124" i="33"/>
  <c r="F125" i="33"/>
  <c r="F128" i="33" s="1"/>
  <c r="F126" i="33"/>
  <c r="F99" i="33"/>
  <c r="F101" i="33"/>
  <c r="H115" i="33"/>
  <c r="H116" i="33"/>
  <c r="H117" i="33" s="1"/>
  <c r="H133" i="33" s="1"/>
  <c r="G122" i="33"/>
  <c r="G124" i="33" s="1"/>
  <c r="H125" i="33"/>
  <c r="H126" i="33"/>
  <c r="H128" i="33"/>
  <c r="D126" i="33"/>
  <c r="G117" i="33"/>
  <c r="F83" i="33"/>
  <c r="F81" i="33"/>
  <c r="F80" i="33"/>
  <c r="D77" i="33"/>
  <c r="E77" i="33"/>
  <c r="F77" i="33"/>
  <c r="D76" i="33"/>
  <c r="E76" i="33"/>
  <c r="C69" i="33"/>
  <c r="D69" i="33"/>
  <c r="E69" i="33"/>
  <c r="C68" i="33"/>
  <c r="D68" i="33"/>
  <c r="E68" i="33"/>
  <c r="C67" i="33"/>
  <c r="D67" i="33"/>
  <c r="E67" i="33"/>
  <c r="C54" i="33"/>
  <c r="F54" i="33" s="1"/>
  <c r="C55" i="33"/>
  <c r="C56" i="33"/>
  <c r="D54" i="33"/>
  <c r="D55" i="33"/>
  <c r="D56" i="33"/>
  <c r="E54" i="33"/>
  <c r="E55" i="33"/>
  <c r="E56" i="33"/>
  <c r="D61" i="31"/>
  <c r="E14" i="31"/>
  <c r="D35" i="31" s="1"/>
  <c r="D46" i="31" s="1"/>
  <c r="D62" i="31" s="1"/>
  <c r="C61" i="31"/>
  <c r="F161" i="47"/>
  <c r="F133" i="47"/>
  <c r="F134" i="47"/>
  <c r="F136" i="47"/>
  <c r="H138" i="47"/>
  <c r="H141" i="47"/>
  <c r="H143" i="47"/>
  <c r="E170" i="47" s="1"/>
  <c r="F164" i="47"/>
  <c r="E171" i="47" s="1"/>
  <c r="F154" i="47"/>
  <c r="F147" i="47"/>
  <c r="F148" i="47"/>
  <c r="F149" i="47"/>
  <c r="F150" i="47"/>
  <c r="F151" i="47"/>
  <c r="F152" i="47"/>
  <c r="F184" i="47"/>
  <c r="F185" i="47"/>
  <c r="B184" i="47"/>
  <c r="A164" i="47"/>
  <c r="A162" i="47"/>
  <c r="A161" i="47"/>
  <c r="A181" i="47"/>
  <c r="B152" i="47"/>
  <c r="B151" i="47"/>
  <c r="B150" i="47"/>
  <c r="B149" i="47"/>
  <c r="B148" i="47"/>
  <c r="B147" i="47"/>
  <c r="A143" i="47"/>
  <c r="A141" i="47"/>
  <c r="A138" i="47"/>
  <c r="B136" i="47"/>
  <c r="B134" i="47"/>
  <c r="B133" i="47"/>
  <c r="D78" i="63"/>
  <c r="E47" i="63"/>
  <c r="E64" i="63"/>
  <c r="E51" i="63"/>
  <c r="F64" i="63" s="1"/>
  <c r="E55" i="63"/>
  <c r="E67" i="63" s="1"/>
  <c r="D53" i="63"/>
  <c r="D52" i="63"/>
  <c r="F51" i="63"/>
  <c r="F66" i="63" s="1"/>
  <c r="D49" i="63"/>
  <c r="D48" i="63"/>
  <c r="F47" i="63"/>
  <c r="E66" i="63" s="1"/>
  <c r="G28" i="63"/>
  <c r="C28" i="63"/>
  <c r="G18" i="63"/>
  <c r="F18" i="63"/>
  <c r="H17" i="63"/>
  <c r="H16" i="63"/>
  <c r="E72" i="25"/>
  <c r="G41" i="25"/>
  <c r="F60" i="25" s="1"/>
  <c r="E49" i="25"/>
  <c r="F61" i="25" s="1"/>
  <c r="G45" i="25"/>
  <c r="G60" i="25" s="1"/>
  <c r="F41" i="25"/>
  <c r="F57" i="25" s="1"/>
  <c r="E42" i="25"/>
  <c r="E43" i="25"/>
  <c r="E46" i="25"/>
  <c r="E47" i="25"/>
  <c r="F45" i="25"/>
  <c r="G57" i="25" s="1"/>
  <c r="G55" i="25"/>
  <c r="F55" i="25"/>
  <c r="G20" i="25"/>
  <c r="C20" i="25"/>
  <c r="H8" i="25"/>
  <c r="H9" i="25"/>
  <c r="C11" i="25"/>
  <c r="G10" i="25"/>
  <c r="F10" i="25"/>
  <c r="F149" i="64"/>
  <c r="F150" i="64"/>
  <c r="E111" i="64"/>
  <c r="F152" i="64" s="1"/>
  <c r="E161" i="64" s="1"/>
  <c r="H126" i="64"/>
  <c r="F141" i="64" s="1"/>
  <c r="F134" i="64"/>
  <c r="F135" i="64"/>
  <c r="F136" i="64"/>
  <c r="F137" i="64"/>
  <c r="F138" i="64"/>
  <c r="F139" i="64"/>
  <c r="F175" i="64"/>
  <c r="F176" i="64"/>
  <c r="B176" i="64"/>
  <c r="B175" i="64"/>
  <c r="B152" i="64"/>
  <c r="B150" i="64"/>
  <c r="B149" i="64"/>
  <c r="A172" i="64"/>
  <c r="B139" i="64"/>
  <c r="B138" i="64"/>
  <c r="B137" i="64"/>
  <c r="B136" i="64"/>
  <c r="B135" i="64"/>
  <c r="B134" i="64"/>
  <c r="H124" i="64"/>
  <c r="H125" i="64"/>
  <c r="H128" i="64"/>
  <c r="A130" i="64"/>
  <c r="A128" i="64"/>
  <c r="A125" i="64"/>
  <c r="E116" i="64"/>
  <c r="E83" i="24"/>
  <c r="D18" i="24"/>
  <c r="D21" i="24" s="1"/>
  <c r="D83" i="24"/>
  <c r="I28" i="24"/>
  <c r="I29" i="24"/>
  <c r="I30" i="24"/>
  <c r="G6" i="24"/>
  <c r="I27" i="24"/>
  <c r="I52" i="24"/>
  <c r="I53" i="24"/>
  <c r="I54" i="24"/>
  <c r="I55" i="24"/>
  <c r="I56" i="24"/>
  <c r="E65" i="24"/>
  <c r="G57" i="24"/>
  <c r="E57" i="24"/>
  <c r="D57" i="24"/>
  <c r="I33" i="24"/>
  <c r="I34" i="24"/>
  <c r="I35" i="24"/>
  <c r="I36" i="24"/>
  <c r="I37" i="24"/>
  <c r="G38" i="24"/>
  <c r="E38" i="24"/>
  <c r="D38" i="24"/>
  <c r="E31" i="24"/>
  <c r="D31" i="24"/>
  <c r="H81" i="62"/>
  <c r="H84" i="62" s="1"/>
  <c r="H76" i="62"/>
  <c r="H79" i="62" s="1"/>
  <c r="J39" i="62"/>
  <c r="J45" i="62"/>
  <c r="J41" i="62"/>
  <c r="G6" i="62"/>
  <c r="C46" i="70"/>
  <c r="F46" i="70"/>
  <c r="D40" i="70"/>
  <c r="D41" i="70"/>
  <c r="E46" i="70"/>
  <c r="D46" i="70"/>
  <c r="C45" i="70"/>
  <c r="F45" i="70"/>
  <c r="E45" i="70"/>
  <c r="D45" i="70"/>
  <c r="D29" i="17"/>
  <c r="C36" i="61"/>
  <c r="D30" i="61"/>
  <c r="C35" i="61" s="1"/>
  <c r="D40" i="69"/>
  <c r="D48" i="69" s="1"/>
  <c r="D50" i="69" s="1"/>
  <c r="F45" i="69"/>
  <c r="G45" i="69" s="1"/>
  <c r="C67" i="11"/>
  <c r="C58" i="11"/>
  <c r="C68" i="11" s="1"/>
  <c r="C53" i="11"/>
  <c r="C50" i="11"/>
  <c r="C49" i="11"/>
  <c r="C48" i="11"/>
  <c r="C47" i="11"/>
  <c r="C32" i="13"/>
  <c r="C37" i="13" s="1"/>
  <c r="C38" i="13"/>
  <c r="C39" i="13"/>
  <c r="C43" i="13"/>
  <c r="B39" i="13"/>
  <c r="B38" i="13"/>
  <c r="B37" i="13"/>
  <c r="F102" i="33" l="1"/>
  <c r="H132" i="33" s="1"/>
  <c r="F143" i="33"/>
  <c r="E41" i="55"/>
  <c r="F55" i="33"/>
  <c r="H53" i="54"/>
  <c r="D63" i="31"/>
  <c r="D57" i="31" s="1"/>
  <c r="F129" i="33"/>
  <c r="F134" i="33" s="1"/>
  <c r="F43" i="54"/>
  <c r="F51" i="55"/>
  <c r="F53" i="67"/>
  <c r="D44" i="35"/>
  <c r="F92" i="33"/>
  <c r="C37" i="17"/>
  <c r="C36" i="17"/>
  <c r="C37" i="61"/>
  <c r="C43" i="54"/>
  <c r="D44" i="54" s="1"/>
  <c r="H43" i="54"/>
  <c r="C41" i="55"/>
  <c r="F96" i="33"/>
  <c r="D132" i="33" s="1"/>
  <c r="I132" i="33" s="1"/>
  <c r="C51" i="11"/>
  <c r="F67" i="63"/>
  <c r="F68" i="63" s="1"/>
  <c r="E43" i="54"/>
  <c r="F10" i="54"/>
  <c r="H41" i="55"/>
  <c r="E68" i="63"/>
  <c r="F56" i="33"/>
  <c r="E62" i="63"/>
  <c r="H194" i="33"/>
  <c r="H195" i="33" s="1"/>
  <c r="H200" i="33" s="1"/>
  <c r="H183" i="33"/>
  <c r="H199" i="33" s="1"/>
  <c r="I199" i="33" s="1"/>
  <c r="F11" i="54"/>
  <c r="D43" i="54"/>
  <c r="D41" i="55"/>
  <c r="D42" i="55" s="1"/>
  <c r="E45" i="55"/>
  <c r="E47" i="55" s="1"/>
  <c r="F52" i="55" s="1"/>
  <c r="G43" i="54"/>
  <c r="F135" i="47"/>
  <c r="H137" i="47" s="1"/>
  <c r="H140" i="47" s="1"/>
  <c r="H142" i="47" s="1"/>
  <c r="H144" i="47" s="1"/>
  <c r="F162" i="47" s="1"/>
  <c r="F163" i="47" s="1"/>
  <c r="G165" i="47" s="1"/>
  <c r="H186" i="47"/>
  <c r="F69" i="33"/>
  <c r="F158" i="33"/>
  <c r="F162" i="33" s="1"/>
  <c r="D198" i="33" s="1"/>
  <c r="D48" i="55"/>
  <c r="D51" i="55" s="1"/>
  <c r="D52" i="55" s="1"/>
  <c r="D42" i="70"/>
  <c r="G46" i="70" s="1"/>
  <c r="H46" i="70" s="1"/>
  <c r="G56" i="25"/>
  <c r="E57" i="33"/>
  <c r="F142" i="33"/>
  <c r="D54" i="54"/>
  <c r="G41" i="55"/>
  <c r="F85" i="67"/>
  <c r="F87" i="67" s="1"/>
  <c r="F67" i="67"/>
  <c r="F93" i="67" s="1"/>
  <c r="F95" i="67" s="1"/>
  <c r="G113" i="67" s="1"/>
  <c r="G61" i="25"/>
  <c r="G62" i="25" s="1"/>
  <c r="D57" i="33"/>
  <c r="I31" i="24"/>
  <c r="F68" i="33"/>
  <c r="J47" i="62"/>
  <c r="D52" i="62" s="1"/>
  <c r="F67" i="33"/>
  <c r="F76" i="33"/>
  <c r="H129" i="33"/>
  <c r="H134" i="33" s="1"/>
  <c r="H135" i="33" s="1"/>
  <c r="F50" i="54"/>
  <c r="F53" i="54" s="1"/>
  <c r="F54" i="54" s="1"/>
  <c r="D43" i="35"/>
  <c r="F153" i="47"/>
  <c r="F155" i="47" s="1"/>
  <c r="F103" i="33"/>
  <c r="F74" i="67"/>
  <c r="F75" i="67" s="1"/>
  <c r="D74" i="67"/>
  <c r="D75" i="67" s="1"/>
  <c r="F52" i="62"/>
  <c r="H177" i="64"/>
  <c r="H10" i="25"/>
  <c r="H12" i="25" s="1"/>
  <c r="F62" i="25"/>
  <c r="D45" i="31"/>
  <c r="C62" i="31" s="1"/>
  <c r="C63" i="31" s="1"/>
  <c r="D56" i="31" s="1"/>
  <c r="C40" i="13"/>
  <c r="C45" i="13" s="1"/>
  <c r="F44" i="69"/>
  <c r="G44" i="69" s="1"/>
  <c r="F46" i="69"/>
  <c r="G46" i="69" s="1"/>
  <c r="J43" i="62"/>
  <c r="F56" i="25"/>
  <c r="F62" i="63"/>
  <c r="C57" i="33"/>
  <c r="D129" i="33"/>
  <c r="H127" i="64"/>
  <c r="H129" i="64" s="1"/>
  <c r="H130" i="64" s="1"/>
  <c r="E160" i="64" s="1"/>
  <c r="F140" i="64"/>
  <c r="F142" i="64" s="1"/>
  <c r="F151" i="64"/>
  <c r="H153" i="64" s="1"/>
  <c r="H18" i="63"/>
  <c r="H20" i="63" s="1"/>
  <c r="F168" i="33"/>
  <c r="H198" i="33" s="1"/>
  <c r="G184" i="33"/>
  <c r="F42" i="55"/>
  <c r="H51" i="55"/>
  <c r="H52" i="55" s="1"/>
  <c r="G47" i="54"/>
  <c r="G49" i="54" s="1"/>
  <c r="H54" i="54" s="1"/>
  <c r="F57" i="67"/>
  <c r="F58" i="67" s="1"/>
  <c r="F194" i="33"/>
  <c r="F195" i="33" s="1"/>
  <c r="F200" i="33" s="1"/>
  <c r="F201" i="33" s="1"/>
  <c r="C188" i="33"/>
  <c r="C190" i="33" s="1"/>
  <c r="D195" i="33" s="1"/>
  <c r="D200" i="33" s="1"/>
  <c r="I200" i="33" s="1"/>
  <c r="F132" i="33"/>
  <c r="G118" i="33"/>
  <c r="H111" i="33"/>
  <c r="G64" i="63"/>
  <c r="H57" i="25"/>
  <c r="I38" i="24"/>
  <c r="I57" i="24"/>
  <c r="D67" i="24" s="1"/>
  <c r="G83" i="24"/>
  <c r="I83" i="24" s="1"/>
  <c r="G65" i="24"/>
  <c r="I65" i="24" s="1"/>
  <c r="D66" i="24" s="1"/>
  <c r="D75" i="24"/>
  <c r="D70" i="24"/>
  <c r="E69" i="63"/>
  <c r="D45" i="13"/>
  <c r="D134" i="33"/>
  <c r="E43" i="61"/>
  <c r="D42" i="61"/>
  <c r="H184" i="33"/>
  <c r="F44" i="54" l="1"/>
  <c r="H42" i="55"/>
  <c r="G45" i="70"/>
  <c r="H45" i="70" s="1"/>
  <c r="E73" i="25"/>
  <c r="I129" i="33"/>
  <c r="H62" i="25"/>
  <c r="F135" i="33"/>
  <c r="F54" i="55"/>
  <c r="G68" i="63"/>
  <c r="F56" i="54"/>
  <c r="H44" i="54"/>
  <c r="H56" i="54" s="1"/>
  <c r="D79" i="63"/>
  <c r="H54" i="55"/>
  <c r="F69" i="63"/>
  <c r="G69" i="63" s="1"/>
  <c r="D54" i="55"/>
  <c r="H201" i="33"/>
  <c r="H56" i="25"/>
  <c r="G75" i="67"/>
  <c r="F88" i="67" s="1"/>
  <c r="F89" i="67" s="1"/>
  <c r="F99" i="67" s="1"/>
  <c r="F101" i="67" s="1"/>
  <c r="D56" i="54"/>
  <c r="E172" i="47"/>
  <c r="E162" i="64"/>
  <c r="E163" i="64" s="1"/>
  <c r="F161" i="64" s="1"/>
  <c r="H161" i="64" s="1"/>
  <c r="I198" i="33"/>
  <c r="D201" i="33"/>
  <c r="I201" i="33" s="1"/>
  <c r="C44" i="13"/>
  <c r="F63" i="25"/>
  <c r="F57" i="33"/>
  <c r="G63" i="25"/>
  <c r="G109" i="67"/>
  <c r="G110" i="67" s="1"/>
  <c r="G112" i="67" s="1"/>
  <c r="G114" i="67" s="1"/>
  <c r="I195" i="33"/>
  <c r="G74" i="67"/>
  <c r="G62" i="63"/>
  <c r="H52" i="62"/>
  <c r="F169" i="33"/>
  <c r="D68" i="24"/>
  <c r="F51" i="62"/>
  <c r="D51" i="62"/>
  <c r="H118" i="33"/>
  <c r="D133" i="33"/>
  <c r="I133" i="33" s="1"/>
  <c r="I134" i="33"/>
  <c r="D80" i="63"/>
  <c r="D82" i="63" s="1"/>
  <c r="E80" i="63"/>
  <c r="E82" i="63" s="1"/>
  <c r="F74" i="25"/>
  <c r="E76" i="25" s="1"/>
  <c r="E74" i="25"/>
  <c r="D76" i="25" s="1"/>
  <c r="E173" i="47" l="1"/>
  <c r="F162" i="64"/>
  <c r="H162" i="64" s="1"/>
  <c r="H173" i="64" s="1"/>
  <c r="H174" i="64" s="1"/>
  <c r="H178" i="64" s="1"/>
  <c r="F160" i="64"/>
  <c r="H63" i="25"/>
  <c r="D135" i="33"/>
  <c r="I135" i="33" s="1"/>
  <c r="H51" i="62"/>
  <c r="F171" i="47" l="1"/>
  <c r="G171" i="47" s="1"/>
  <c r="F172" i="47"/>
  <c r="G172" i="47" s="1"/>
  <c r="H182" i="47" s="1"/>
  <c r="H183" i="47" s="1"/>
  <c r="H187" i="47" s="1"/>
  <c r="F170" i="47"/>
  <c r="H160" i="64"/>
  <c r="H163" i="64" s="1"/>
  <c r="F163" i="64"/>
  <c r="G170" i="47" l="1"/>
  <c r="G173" i="47" s="1"/>
  <c r="F173" i="47"/>
</calcChain>
</file>

<file path=xl/sharedStrings.xml><?xml version="1.0" encoding="utf-8"?>
<sst xmlns="http://schemas.openxmlformats.org/spreadsheetml/2006/main" count="1508" uniqueCount="912">
  <si>
    <t>Supervision</t>
  </si>
  <si>
    <t>Depreciation</t>
  </si>
  <si>
    <t>JOB #</t>
  </si>
  <si>
    <t>MATERIALS</t>
  </si>
  <si>
    <t>LABOR</t>
  </si>
  <si>
    <t>OTHER</t>
  </si>
  <si>
    <t>TOTAL</t>
  </si>
  <si>
    <t>OVERHEAD</t>
  </si>
  <si>
    <t>Incurred by Jobs</t>
  </si>
  <si>
    <t>Indirect Labor</t>
  </si>
  <si>
    <t>Indirect Materials and Supplies</t>
  </si>
  <si>
    <t>Employee Benefits</t>
  </si>
  <si>
    <t>Budgeted Overhead</t>
  </si>
  <si>
    <t xml:space="preserve">   Variable</t>
  </si>
  <si>
    <t xml:space="preserve">       Indirect Materials</t>
  </si>
  <si>
    <t xml:space="preserve">       Indirect Labor</t>
  </si>
  <si>
    <t xml:space="preserve">       Employee Benefits</t>
  </si>
  <si>
    <t xml:space="preserve">   Fixed</t>
  </si>
  <si>
    <t xml:space="preserve">       Supervision</t>
  </si>
  <si>
    <t xml:space="preserve">       Depreciation</t>
  </si>
  <si>
    <t>Budgeted Direct Labor Dollars</t>
  </si>
  <si>
    <t>Rate Per Direct Labor Dollar</t>
  </si>
  <si>
    <t>Purchased direct materials and indirect materials with the following summary of receiving reports:</t>
  </si>
  <si>
    <t>Material A</t>
  </si>
  <si>
    <t>Material B</t>
  </si>
  <si>
    <t>Indirect Materials</t>
  </si>
  <si>
    <t>TOTAL:</t>
  </si>
  <si>
    <t>Job X</t>
  </si>
  <si>
    <t>Job Y</t>
  </si>
  <si>
    <t>Subtotal:</t>
  </si>
  <si>
    <t>Factory labor incurred is summarized by these time tickets:</t>
  </si>
  <si>
    <t>Factory utilities, factory depreciation, and factory insurance incurred is summarized by these factory vouchers, invoices, and cost memos:</t>
  </si>
  <si>
    <t>Utilities</t>
  </si>
  <si>
    <t>Insurance</t>
  </si>
  <si>
    <t>Predetermined Machine Hour Rate:</t>
  </si>
  <si>
    <t>Machine Hours:</t>
  </si>
  <si>
    <t>Status:</t>
  </si>
  <si>
    <t>Completed</t>
  </si>
  <si>
    <t>In Process</t>
  </si>
  <si>
    <t>Ship Date:</t>
  </si>
  <si>
    <t>March</t>
  </si>
  <si>
    <t>NA</t>
  </si>
  <si>
    <t>Gross Margin:</t>
  </si>
  <si>
    <t>?</t>
  </si>
  <si>
    <t>Direct Labor</t>
  </si>
  <si>
    <t>Quantity</t>
  </si>
  <si>
    <t>Dept. Number</t>
  </si>
  <si>
    <t>Job Number</t>
  </si>
  <si>
    <t>Requisition Number</t>
  </si>
  <si>
    <t>B9766</t>
  </si>
  <si>
    <t>B9767</t>
  </si>
  <si>
    <t>B9768</t>
  </si>
  <si>
    <t>B9769</t>
  </si>
  <si>
    <t>B9770</t>
  </si>
  <si>
    <t>Cost per Unit</t>
  </si>
  <si>
    <t>Ticket Number</t>
  </si>
  <si>
    <t>1056-1168</t>
  </si>
  <si>
    <t>2121-2130</t>
  </si>
  <si>
    <t>1169-1189</t>
  </si>
  <si>
    <t>2131-1239</t>
  </si>
  <si>
    <t>1190-1239</t>
  </si>
  <si>
    <t>Hours</t>
  </si>
  <si>
    <t>Basis of Application Rates</t>
  </si>
  <si>
    <t>per direct labor-hour</t>
  </si>
  <si>
    <t>of direct labor cost</t>
  </si>
  <si>
    <t>Status</t>
  </si>
  <si>
    <t>Sold</t>
  </si>
  <si>
    <t>Direct Materials</t>
  </si>
  <si>
    <t>Actual Overhead</t>
  </si>
  <si>
    <t>Overapplied Overhead</t>
  </si>
  <si>
    <t>Applied Overhead</t>
  </si>
  <si>
    <t xml:space="preserve">    Materials inventory</t>
  </si>
  <si>
    <t xml:space="preserve">    Work-in-process inventory (All Job A)</t>
  </si>
  <si>
    <t xml:space="preserve">    Finished goods inventory</t>
  </si>
  <si>
    <t>Material purchases</t>
  </si>
  <si>
    <t>Direct material requisitioned</t>
  </si>
  <si>
    <t xml:space="preserve">    Job A</t>
  </si>
  <si>
    <t xml:space="preserve">    Job B</t>
  </si>
  <si>
    <t>Direct labor-hours</t>
  </si>
  <si>
    <t>Labor costs incurred</t>
  </si>
  <si>
    <t xml:space="preserve">    Indirect labor</t>
  </si>
  <si>
    <t xml:space="preserve">    Supervisory salaries</t>
  </si>
  <si>
    <t>Rental costs</t>
  </si>
  <si>
    <t xml:space="preserve">    Factory</t>
  </si>
  <si>
    <t xml:space="preserve">    Administrative offices</t>
  </si>
  <si>
    <t>Total equipment depreciation costs</t>
  </si>
  <si>
    <t>Indirect materials used</t>
  </si>
  <si>
    <t>What is the total Cost of Job A?</t>
  </si>
  <si>
    <t>What is the total factory overhead applied during September?</t>
  </si>
  <si>
    <t>What is the overapplied or underapplied overhead for September?</t>
  </si>
  <si>
    <t>September Direct materials requisitioned</t>
  </si>
  <si>
    <t>September Direct labor cost</t>
  </si>
  <si>
    <t>September Applied overhead</t>
  </si>
  <si>
    <t>September 1 Work-in-process</t>
  </si>
  <si>
    <t>TOTAL Cost Job A</t>
  </si>
  <si>
    <t>ESTIMATED factory overhead</t>
  </si>
  <si>
    <t>ESTIMATED direct labor-hours</t>
  </si>
  <si>
    <t>September Applied Overhead</t>
  </si>
  <si>
    <t>Direct labor ($8/hour)</t>
  </si>
  <si>
    <t>Direct materials</t>
  </si>
  <si>
    <t>Overhead applied</t>
  </si>
  <si>
    <t>G15</t>
  </si>
  <si>
    <t>C76 and G15 in WIP</t>
  </si>
  <si>
    <t>Actual overhead costs</t>
  </si>
  <si>
    <t>Underapplied Overhead</t>
  </si>
  <si>
    <t>Budgeted total factory overhead</t>
  </si>
  <si>
    <t>Budgeted total direct labor-hours</t>
  </si>
  <si>
    <t>Actual factory overhead</t>
  </si>
  <si>
    <t>Actual direct labor-hours</t>
  </si>
  <si>
    <t>Work-in-process inventory</t>
  </si>
  <si>
    <t>Finished goods inventory</t>
  </si>
  <si>
    <t>Cost of goods sold</t>
  </si>
  <si>
    <t>Predetermined Factory Overhead Rate</t>
  </si>
  <si>
    <t>Estimated overhead costs</t>
  </si>
  <si>
    <t>Estimated professional hours</t>
  </si>
  <si>
    <t>Actual overhead costs for commercial</t>
  </si>
  <si>
    <t>Billing rate on cost</t>
  </si>
  <si>
    <t>Total Cost</t>
  </si>
  <si>
    <t>Total Bill</t>
  </si>
  <si>
    <t xml:space="preserve">    Overhead</t>
  </si>
  <si>
    <t xml:space="preserve">        Indirect materials</t>
  </si>
  <si>
    <t xml:space="preserve">        Indirect labor</t>
  </si>
  <si>
    <t xml:space="preserve">        Depreciation-Building</t>
  </si>
  <si>
    <t xml:space="preserve">        Depreciation-Furniture</t>
  </si>
  <si>
    <t xml:space="preserve">        Utilities</t>
  </si>
  <si>
    <t xml:space="preserve">        Insurance</t>
  </si>
  <si>
    <t xml:space="preserve">        Property taxes</t>
  </si>
  <si>
    <t xml:space="preserve">        Other expenses</t>
  </si>
  <si>
    <t xml:space="preserve">            TOTAL</t>
  </si>
  <si>
    <t>NOTE:  The firm uses direct labor cost as the cost driver to apply overhead to clients.</t>
  </si>
  <si>
    <t>During January, the firm worked for many clients; data for two of them follow:</t>
  </si>
  <si>
    <t>Direct labor</t>
  </si>
  <si>
    <t>Overhead</t>
  </si>
  <si>
    <t>Summary of Direct Materials Requisitions</t>
  </si>
  <si>
    <t>Summary of Direct Labor Time Tickets</t>
  </si>
  <si>
    <t>Summary of Factory Overhead Application Rates</t>
  </si>
  <si>
    <t>Summary of Job Completion</t>
  </si>
  <si>
    <t>Factory Overhead</t>
  </si>
  <si>
    <t>Total Costs</t>
  </si>
  <si>
    <t>Increase in Department 1 direct labor rate</t>
  </si>
  <si>
    <t>Increase in Department 2 direct labor rate</t>
  </si>
  <si>
    <t>Cost Information for the Month of January</t>
  </si>
  <si>
    <t>Raw regular corn</t>
  </si>
  <si>
    <t>Raw sweet corn</t>
  </si>
  <si>
    <t>Separating department costs</t>
  </si>
  <si>
    <t>Cleaning department costs</t>
  </si>
  <si>
    <t>Creaming department costs</t>
  </si>
  <si>
    <t>Raw regular corn*</t>
  </si>
  <si>
    <t>*Includes $300 for cream</t>
  </si>
  <si>
    <t>Batch</t>
  </si>
  <si>
    <t>X</t>
  </si>
  <si>
    <t>Y</t>
  </si>
  <si>
    <t>Type</t>
  </si>
  <si>
    <t>Sweet corn</t>
  </si>
  <si>
    <t>Regular corn</t>
  </si>
  <si>
    <t>Size (pounds)</t>
  </si>
  <si>
    <t>Regular corn cost per pound</t>
  </si>
  <si>
    <t>Sweet corn cost per pound</t>
  </si>
  <si>
    <t>Cost per Pound</t>
  </si>
  <si>
    <t>Labor Rate</t>
  </si>
  <si>
    <t>Cost per professional hour</t>
  </si>
  <si>
    <t>Direct professional hours</t>
  </si>
  <si>
    <t>Applied Factory Overhead</t>
  </si>
  <si>
    <t>Solution Using Pivot Tables in Excel</t>
  </si>
  <si>
    <t>DATA:</t>
  </si>
  <si>
    <t xml:space="preserve">   Requistions for matreial or time tickets</t>
  </si>
  <si>
    <t>Department Number</t>
  </si>
  <si>
    <t>Job No.</t>
  </si>
  <si>
    <t>Matierals Quantity</t>
  </si>
  <si>
    <t>Materials Price</t>
  </si>
  <si>
    <t>Materials Cost</t>
  </si>
  <si>
    <t>Labor Hours</t>
  </si>
  <si>
    <t xml:space="preserve"> </t>
  </si>
  <si>
    <t>Rates:</t>
  </si>
  <si>
    <t>Labor</t>
  </si>
  <si>
    <t>Department 1</t>
  </si>
  <si>
    <t>per labor hour</t>
  </si>
  <si>
    <t>Department 2</t>
  </si>
  <si>
    <t>per labor dollar</t>
  </si>
  <si>
    <t>Solution:</t>
  </si>
  <si>
    <t>Data</t>
  </si>
  <si>
    <t>Grand Total</t>
  </si>
  <si>
    <t>Sum of Materials Cost</t>
  </si>
  <si>
    <t>Sum of Labor Hours</t>
  </si>
  <si>
    <t>Total Sum of Materials Cost</t>
  </si>
  <si>
    <t>Total Sum of Labor Hours</t>
  </si>
  <si>
    <t>Then, complete the cost report below to obtain cost for each job:</t>
  </si>
  <si>
    <t>Job 2906</t>
  </si>
  <si>
    <t>Job 2907</t>
  </si>
  <si>
    <t>Job 2908</t>
  </si>
  <si>
    <t>Total Materials Cost</t>
  </si>
  <si>
    <t>Dept 1</t>
  </si>
  <si>
    <t>Dept 2</t>
  </si>
  <si>
    <t>Subtotal</t>
  </si>
  <si>
    <t>Total Direct Labor Cost</t>
  </si>
  <si>
    <t>Labor hours Dept 1</t>
  </si>
  <si>
    <t xml:space="preserve">  OH Rate in Dept 1</t>
  </si>
  <si>
    <t>Subtotal Dept 1</t>
  </si>
  <si>
    <t>Labor Hours Dept 2</t>
  </si>
  <si>
    <t xml:space="preserve">  OH Rate in Dept 2</t>
  </si>
  <si>
    <t>Subtotal for Dept 2</t>
  </si>
  <si>
    <t xml:space="preserve">Total Applied Overhead </t>
  </si>
  <si>
    <t>Total Job Cost</t>
  </si>
  <si>
    <t xml:space="preserve">   Requistions for material or time tickets</t>
  </si>
  <si>
    <t xml:space="preserve">   </t>
  </si>
  <si>
    <t>Total Manufacturing Costs</t>
  </si>
  <si>
    <t>Cost of Goods Manufactured</t>
  </si>
  <si>
    <t>Machine Hours</t>
  </si>
  <si>
    <t>Statement of Cost of Goods Sold</t>
  </si>
  <si>
    <t>Machine hours</t>
  </si>
  <si>
    <t>Variable cost</t>
  </si>
  <si>
    <t>Fixed cost</t>
  </si>
  <si>
    <t>A</t>
  </si>
  <si>
    <t>B</t>
  </si>
  <si>
    <t>Total</t>
  </si>
  <si>
    <t xml:space="preserve">                                    Factory Overhead</t>
  </si>
  <si>
    <t>per hr.</t>
  </si>
  <si>
    <t>DL Hours per Unit:</t>
  </si>
  <si>
    <t xml:space="preserve">     Dept A</t>
  </si>
  <si>
    <t xml:space="preserve">     Dept B</t>
  </si>
  <si>
    <t>Machine Hours per Unit:</t>
  </si>
  <si>
    <t>units</t>
  </si>
  <si>
    <t>DLHs</t>
  </si>
  <si>
    <t>per DLH</t>
  </si>
  <si>
    <t>machine hours</t>
  </si>
  <si>
    <t>per machine hour</t>
  </si>
  <si>
    <t xml:space="preserve">             Allocated Cost</t>
  </si>
  <si>
    <t>Dept A</t>
  </si>
  <si>
    <t>Dept B</t>
  </si>
  <si>
    <t xml:space="preserve">     DLHs</t>
  </si>
  <si>
    <t xml:space="preserve">     Machine hrs.</t>
  </si>
  <si>
    <t>5. Using DLHs for Departent A and Machine Hours for Department B:</t>
  </si>
  <si>
    <t xml:space="preserve">    a. Predetermined overhead rate, Department A, per DLH =</t>
  </si>
  <si>
    <t xml:space="preserve">    b. Predetermined overhead rate, Department B, per MHR=</t>
  </si>
  <si>
    <r>
      <t xml:space="preserve">3. </t>
    </r>
    <r>
      <rPr>
        <u/>
        <sz val="14"/>
        <rFont val="Arial"/>
        <family val="2"/>
      </rPr>
      <t>Method</t>
    </r>
  </si>
  <si>
    <t xml:space="preserve">     Total applied overhead in February:</t>
  </si>
  <si>
    <t xml:space="preserve">     Actual - Applied Overhead = Over/under Applied Overhead</t>
  </si>
  <si>
    <t xml:space="preserve">predetermined OH rate = $617,500/95,000 </t>
  </si>
  <si>
    <t xml:space="preserve">Problem 4-29 Choice of Costing System </t>
  </si>
  <si>
    <t xml:space="preserve">Problem 4-30 Choice of Costing System </t>
  </si>
  <si>
    <t>Solution (20 min)</t>
  </si>
  <si>
    <t>Cost of Goods Sold</t>
  </si>
  <si>
    <t>The company's budgeted costs for the year are as follows:</t>
  </si>
  <si>
    <t>Issued direct materials and indirect materials with this summary of requisitions:</t>
  </si>
  <si>
    <t>The company closed the overapplied or underapplied overhead to the Cost of Goods Sold account at the end of March.</t>
  </si>
  <si>
    <t>Predetermined Labor Hour Rate:</t>
  </si>
  <si>
    <t>Labor Hours:</t>
  </si>
  <si>
    <t>July</t>
  </si>
  <si>
    <t>Direct materials and indirect materials used are as follows:</t>
  </si>
  <si>
    <t>Inventories</t>
  </si>
  <si>
    <t>Work in Process</t>
  </si>
  <si>
    <t>Finished Goods</t>
  </si>
  <si>
    <t>July 1</t>
  </si>
  <si>
    <t>July 31</t>
  </si>
  <si>
    <t>Cost of Goods Sold, July</t>
  </si>
  <si>
    <t>Direct Materials Purchased, July</t>
  </si>
  <si>
    <t>Labor hours used ($30/hr)</t>
  </si>
  <si>
    <t>Indirect labor</t>
  </si>
  <si>
    <t>In processing</t>
  </si>
  <si>
    <t>Other factory overhead costs:</t>
  </si>
  <si>
    <t>Rent</t>
  </si>
  <si>
    <t>Utility</t>
  </si>
  <si>
    <t>Repairs and maintenance</t>
  </si>
  <si>
    <t>Other</t>
  </si>
  <si>
    <t>Finished goods beginning balance</t>
  </si>
  <si>
    <t>Cost of goods available for sale</t>
  </si>
  <si>
    <t>Cost of goods manufactured</t>
  </si>
  <si>
    <t>Finished goods ending balance</t>
  </si>
  <si>
    <t>For the month ended July 31</t>
  </si>
  <si>
    <t>Solution (30 min)</t>
  </si>
  <si>
    <t>Note: See also the Comments on Cost Management in Action at the end of the chapter regarding a similar costing situation.</t>
  </si>
  <si>
    <t>Solution (40 min)</t>
  </si>
  <si>
    <t>Solution (60 min)</t>
  </si>
  <si>
    <t>Solution (25 min)</t>
  </si>
  <si>
    <t>Work-in-Process Inventory:</t>
  </si>
  <si>
    <t>1.</t>
  </si>
  <si>
    <t>2.</t>
  </si>
  <si>
    <t>3.</t>
  </si>
  <si>
    <t>4.</t>
  </si>
  <si>
    <t>The company closed the overapplied or underapplied overhead to the Cost of Goods Sold account at the end of July.</t>
  </si>
  <si>
    <r>
      <t xml:space="preserve">First, do a </t>
    </r>
    <r>
      <rPr>
        <b/>
        <sz val="14"/>
        <rFont val="Arial"/>
        <family val="2"/>
      </rPr>
      <t>Pivot Table</t>
    </r>
    <r>
      <rPr>
        <sz val="14"/>
        <rFont val="Arial"/>
        <family val="2"/>
      </rPr>
      <t xml:space="preserve"> on Jobs and Departments for labor hours and materials cost:</t>
    </r>
  </si>
  <si>
    <t>DM</t>
  </si>
  <si>
    <t>DL</t>
  </si>
  <si>
    <t>OH Application Rate</t>
  </si>
  <si>
    <t>Total factory overhead applied in July</t>
  </si>
  <si>
    <t>Actual factory overhead cost incurred during the month of July:</t>
  </si>
  <si>
    <t>Actual factory OH cost in July</t>
  </si>
  <si>
    <t>Ending balance of work in process inventory account</t>
  </si>
  <si>
    <t>Applied overhead</t>
  </si>
  <si>
    <t>Factory overhead applied</t>
  </si>
  <si>
    <t>Total current manufacturing costs</t>
  </si>
  <si>
    <t>Add: Beginning work-in-process inventory</t>
  </si>
  <si>
    <t>Total manufacturing cost to account for</t>
  </si>
  <si>
    <t>Deduct: Ending work-in-process inventory</t>
  </si>
  <si>
    <t>Over- or under-applied overhead:</t>
  </si>
  <si>
    <t>Number of units</t>
  </si>
  <si>
    <t>Cost per unit</t>
  </si>
  <si>
    <t xml:space="preserve">    Direct labor ($8.50/hr)</t>
  </si>
  <si>
    <t xml:space="preserve">Labor rate= </t>
  </si>
  <si>
    <t>Beginning Materials Inventory</t>
  </si>
  <si>
    <t>+Purchases in July</t>
  </si>
  <si>
    <t>=Ending Balanced in Materials Inventory</t>
  </si>
  <si>
    <t>Actual factory overhead cost in July</t>
  </si>
  <si>
    <t>Other data:</t>
  </si>
  <si>
    <t>B10</t>
  </si>
  <si>
    <t>C44</t>
  </si>
  <si>
    <t xml:space="preserve">        Total Applied overhead</t>
  </si>
  <si>
    <t>per direct labor dollar</t>
  </si>
  <si>
    <t xml:space="preserve">     Applied overhead for B10  =  .6x $34,000  = $20,400</t>
  </si>
  <si>
    <t>T114</t>
  </si>
  <si>
    <t>T119</t>
  </si>
  <si>
    <t>T133</t>
  </si>
  <si>
    <t>T136</t>
  </si>
  <si>
    <t>The company's actual costs incurred during the year are as follows:</t>
  </si>
  <si>
    <t>x</t>
  </si>
  <si>
    <t>=</t>
  </si>
  <si>
    <t>Applied OH</t>
  </si>
  <si>
    <t xml:space="preserve">                                   Actual OH = </t>
  </si>
  <si>
    <t>Underapplied overhead</t>
  </si>
  <si>
    <t>=$33,000 + $68,000 + $136,000</t>
  </si>
  <si>
    <t>Cost of Goods Sold for Job T114:</t>
  </si>
  <si>
    <t>Work in Process Inventory for Carston, Inc. at the beginning of period:</t>
  </si>
  <si>
    <t>Total Actual Overhead</t>
  </si>
  <si>
    <t>Materials</t>
  </si>
  <si>
    <t>Haughton Company</t>
  </si>
  <si>
    <t>Total Direct Labor cost incurred for for July</t>
  </si>
  <si>
    <t>Overapplied overhead</t>
  </si>
  <si>
    <t>Job X14</t>
  </si>
  <si>
    <t>Job X13</t>
  </si>
  <si>
    <t>Job X15</t>
  </si>
  <si>
    <t>Cost per unit in Job X13 (100 units):</t>
  </si>
  <si>
    <t>Cost of goods manufactured (X13)</t>
  </si>
  <si>
    <t>Exercise 4-31 Cost Flows, Applying Overhead</t>
  </si>
  <si>
    <t>Job</t>
  </si>
  <si>
    <t>Direct Labor Hours</t>
  </si>
  <si>
    <t>Direct Labor Cost</t>
  </si>
  <si>
    <t>Harrison</t>
  </si>
  <si>
    <t>$6,753</t>
  </si>
  <si>
    <t>$15,367</t>
  </si>
  <si>
    <t>Barnes</t>
  </si>
  <si>
    <t>Tyler</t>
  </si>
  <si>
    <t>Budgeted total overhead</t>
  </si>
  <si>
    <t>Budgeted direct labor hours</t>
  </si>
  <si>
    <t>Overhead rate</t>
  </si>
  <si>
    <t>Actual direct labor hours</t>
  </si>
  <si>
    <t>Applied Overhead at $22 per hour</t>
  </si>
  <si>
    <t>Total Job Cost = Direct Materials +Direct Labor +Overhead</t>
  </si>
  <si>
    <t>Total Applied Overhead</t>
  </si>
  <si>
    <t xml:space="preserve">   Underapplied overhead</t>
  </si>
  <si>
    <t xml:space="preserve">Exercise 4-35 Application of Overhead </t>
  </si>
  <si>
    <t>Exercise 4-37 Overhead Application</t>
  </si>
  <si>
    <t>Budgeted Cost</t>
  </si>
  <si>
    <t>$2,900,000</t>
  </si>
  <si>
    <t>Direct Labor hours</t>
  </si>
  <si>
    <t>Direct Labor dollars</t>
  </si>
  <si>
    <t>$750,000</t>
  </si>
  <si>
    <t>Gallons of Paint</t>
  </si>
  <si>
    <t>Total Overhead</t>
  </si>
  <si>
    <t>$360,125</t>
  </si>
  <si>
    <t>PPC has just completed two jobs</t>
  </si>
  <si>
    <t>Prevette</t>
  </si>
  <si>
    <t>$3,800</t>
  </si>
  <si>
    <t>$855</t>
  </si>
  <si>
    <t>Harmon</t>
  </si>
  <si>
    <t>Solution (15 min)</t>
  </si>
  <si>
    <t xml:space="preserve">                              Job</t>
  </si>
  <si>
    <t xml:space="preserve">                  Direct Materials</t>
  </si>
  <si>
    <t xml:space="preserve">Gallons of Paint              </t>
  </si>
  <si>
    <t xml:space="preserve">            Direct Labor Cost</t>
  </si>
  <si>
    <t xml:space="preserve">Exercise 4-38 Spoilage and Scrap </t>
  </si>
  <si>
    <t>Problem 4-40 Plantwide versus Departmental Overhead Rate</t>
  </si>
  <si>
    <t>Problem 4-41 Plantwide versus Departmental Overhead Rate</t>
  </si>
  <si>
    <t>-</t>
  </si>
  <si>
    <t>The following information applies to the O'Donnell Company for March production. There are only two jobs (X and Y) in production in March.</t>
  </si>
  <si>
    <t>Problem Information</t>
  </si>
  <si>
    <t>Factory Overhead Application Rate</t>
  </si>
  <si>
    <t>per machine hr</t>
  </si>
  <si>
    <t>Solution</t>
  </si>
  <si>
    <t>1.  Total Manufacturing Costs for each job</t>
  </si>
  <si>
    <t>Total Direct Materials Cost</t>
  </si>
  <si>
    <t xml:space="preserve">  Machine Hours</t>
  </si>
  <si>
    <t>Total Applied Overhead Cost</t>
  </si>
  <si>
    <t>2. Calculate Factory Overhead Under or Overapplied</t>
  </si>
  <si>
    <t>Actual Factory OH:</t>
  </si>
  <si>
    <t>Total Actual Factory OH</t>
  </si>
  <si>
    <t>Adjust Difference to COGS</t>
  </si>
  <si>
    <t>Problem 4-44 Application of Overhead</t>
  </si>
  <si>
    <t>Problem 4-45 Application of Overhead</t>
  </si>
  <si>
    <t>Job S</t>
  </si>
  <si>
    <t>Job T</t>
  </si>
  <si>
    <r>
      <t>1.</t>
    </r>
    <r>
      <rPr>
        <sz val="7"/>
        <rFont val="Times New Roman"/>
        <family val="1"/>
      </rPr>
      <t xml:space="preserve">   </t>
    </r>
    <r>
      <rPr>
        <sz val="14"/>
        <rFont val="Arial"/>
        <family val="2"/>
      </rPr>
      <t>Total manufacturing cost:  Job S - $358,437.50;  Job T $332,937.50</t>
    </r>
  </si>
  <si>
    <r>
      <t>2.</t>
    </r>
    <r>
      <rPr>
        <sz val="7"/>
        <rFont val="Times New Roman"/>
        <family val="1"/>
      </rPr>
      <t xml:space="preserve">   </t>
    </r>
    <r>
      <rPr>
        <sz val="14"/>
        <rFont val="Arial"/>
        <family val="2"/>
      </rPr>
      <t xml:space="preserve"> Overapplied overhead:  $22,875</t>
    </r>
  </si>
  <si>
    <t xml:space="preserve">   See calculations below: </t>
  </si>
  <si>
    <t>Applied Factory OH</t>
  </si>
  <si>
    <t>Depreciation Expense--Plant</t>
  </si>
  <si>
    <t>Indirect Materials Used</t>
  </si>
  <si>
    <t>Finished Goods Inventory, Beginning</t>
  </si>
  <si>
    <t>Finished Goods Inventory, Ending</t>
  </si>
  <si>
    <t>Factory utilities</t>
  </si>
  <si>
    <t>Factory insurance</t>
  </si>
  <si>
    <t>Selling and Administrative</t>
  </si>
  <si>
    <t>=1,025+5,660</t>
  </si>
  <si>
    <t>Work-in-Process Inventory, Beginning</t>
  </si>
  <si>
    <t>Work-in-Process Inventory, Ending</t>
  </si>
  <si>
    <t>Advertising Expense</t>
  </si>
  <si>
    <t>Sales Revenue</t>
  </si>
  <si>
    <t>Other factory overhead</t>
  </si>
  <si>
    <t>Statement of Cost of Goods Manufactured</t>
  </si>
  <si>
    <t>Direct Materials Used</t>
  </si>
  <si>
    <t>+</t>
  </si>
  <si>
    <t>Factory Overhead Applied</t>
  </si>
  <si>
    <t>Total Manufacturing Costs Incurred during year</t>
  </si>
  <si>
    <t>Total Manufacturing Costs to Account for</t>
  </si>
  <si>
    <t>Total Factory Overhead</t>
  </si>
  <si>
    <t>Income Statement</t>
  </si>
  <si>
    <t>Total Goods Available for Sale</t>
  </si>
  <si>
    <t>Gross Margin</t>
  </si>
  <si>
    <t>Total Selling &amp; Administrative Expenses</t>
  </si>
  <si>
    <t>Operating Income</t>
  </si>
  <si>
    <t>Applied Overhead at $10.75 per hour</t>
  </si>
  <si>
    <t xml:space="preserve">                                                                 Applied OH= </t>
  </si>
  <si>
    <t>(see Part 1)</t>
  </si>
  <si>
    <t>per labor hr</t>
  </si>
  <si>
    <t xml:space="preserve">  Labor Hours</t>
  </si>
  <si>
    <t xml:space="preserve">Predetermined Overhead Rate  </t>
  </si>
  <si>
    <t>a.  Factory Overhead</t>
  </si>
  <si>
    <t xml:space="preserve">  Prepaid Insurance</t>
  </si>
  <si>
    <t xml:space="preserve">  Work-in-Process Inventory</t>
  </si>
  <si>
    <t xml:space="preserve">  Accumulated Depreciation </t>
  </si>
  <si>
    <t xml:space="preserve">  Accounts Payable</t>
  </si>
  <si>
    <t xml:space="preserve">     Cash</t>
  </si>
  <si>
    <t xml:space="preserve">     Factory Overhead                                   </t>
  </si>
  <si>
    <t>Accounts Payable</t>
  </si>
  <si>
    <t xml:space="preserve"> Materials Inventory</t>
  </si>
  <si>
    <t xml:space="preserve">    </t>
  </si>
  <si>
    <t>Cash</t>
  </si>
  <si>
    <t>Accumulated Depreciation</t>
  </si>
  <si>
    <t xml:space="preserve">      Factory Overhead</t>
  </si>
  <si>
    <t xml:space="preserve">   Requistions for materials or time tickets</t>
  </si>
  <si>
    <t>SOLUTION</t>
  </si>
  <si>
    <t>2906 Total</t>
  </si>
  <si>
    <t>2907 Total</t>
  </si>
  <si>
    <t>2908 Total</t>
  </si>
  <si>
    <t>Labor Cost</t>
  </si>
  <si>
    <t>Total Applied OH</t>
  </si>
  <si>
    <t xml:space="preserve">  Materials</t>
  </si>
  <si>
    <t xml:space="preserve">  Labor  </t>
  </si>
  <si>
    <t xml:space="preserve">  Overhead</t>
  </si>
  <si>
    <t>SEE ALSO Solution Below for greater detail</t>
  </si>
  <si>
    <t>Part 1:   DATA</t>
  </si>
  <si>
    <t>Part 2  DATA</t>
  </si>
  <si>
    <t>Part 3</t>
  </si>
  <si>
    <t>Part 4</t>
  </si>
  <si>
    <t xml:space="preserve">Factory Overhead Application Rate </t>
  </si>
  <si>
    <t>Problem 4-46 Cost Flows, Application of Overhead</t>
  </si>
  <si>
    <t xml:space="preserve"> Finished Goods Inventory</t>
  </si>
  <si>
    <t xml:space="preserve"> Cash</t>
  </si>
  <si>
    <t xml:space="preserve">   Cost of Goods Sold</t>
  </si>
  <si>
    <t>Material  Quant.</t>
  </si>
  <si>
    <t>Material Price</t>
  </si>
  <si>
    <t>Material Cost</t>
  </si>
  <si>
    <t>Labor Rate Dept 2</t>
  </si>
  <si>
    <t>OH applied in July  (given)</t>
  </si>
  <si>
    <t>Direct materials used</t>
  </si>
  <si>
    <t>-Materials used in July</t>
  </si>
  <si>
    <t>Exercise 4-33 Application of Overhead</t>
  </si>
  <si>
    <t>Exercise 4-32 Application of Overhead; Working with Unknowns</t>
  </si>
  <si>
    <t>Exercise 4-34 Application of Overhead</t>
  </si>
  <si>
    <t>Exercise 4-36 Overhead Rate; Pricing</t>
  </si>
  <si>
    <r>
      <t xml:space="preserve">1.  Total actual overhead: </t>
    </r>
    <r>
      <rPr>
        <b/>
        <sz val="14"/>
        <color indexed="10"/>
        <rFont val="Arial"/>
        <family val="2"/>
      </rPr>
      <t xml:space="preserve"> </t>
    </r>
    <r>
      <rPr>
        <b/>
        <sz val="14"/>
        <rFont val="Arial"/>
        <family val="2"/>
      </rPr>
      <t>$170,000;  see calculations below</t>
    </r>
  </si>
  <si>
    <t>Problem Data Summary:</t>
  </si>
  <si>
    <t>m.  Finished Goods Inventory</t>
  </si>
  <si>
    <t>b.  Selling &amp; Administrative Expense</t>
  </si>
  <si>
    <t>c.  Materials Inventory</t>
  </si>
  <si>
    <t>d.  Factory Overhead</t>
  </si>
  <si>
    <t>e.  Work-in-Process Inventory</t>
  </si>
  <si>
    <t>f.  Factory Overhead</t>
  </si>
  <si>
    <t xml:space="preserve">g.  Materials Inventory  </t>
  </si>
  <si>
    <t>n.  Accounts Receivable</t>
  </si>
  <si>
    <t xml:space="preserve"> h.  Work-in-Process Inventory </t>
  </si>
  <si>
    <t xml:space="preserve"> i.  Selling &amp; Administrative Expense </t>
  </si>
  <si>
    <t xml:space="preserve"> j.  Factory Overhead </t>
  </si>
  <si>
    <t>4,000 total hours - 1,000 indirect hours = 3,000 direct hours</t>
  </si>
  <si>
    <t xml:space="preserve"> k.  Advertising Expense </t>
  </si>
  <si>
    <t>September 1, inventories</t>
  </si>
  <si>
    <r>
      <t xml:space="preserve"> = $360,125 </t>
    </r>
    <r>
      <rPr>
        <sz val="12"/>
        <color indexed="8"/>
        <rFont val="Calibri"/>
        <family val="2"/>
      </rPr>
      <t>÷</t>
    </r>
    <r>
      <rPr>
        <sz val="12"/>
        <color indexed="8"/>
        <rFont val="Arial"/>
        <family val="2"/>
      </rPr>
      <t xml:space="preserve"> 33,500</t>
    </r>
  </si>
  <si>
    <t>1. Budgted overhead = ($150,000 + $94,000) + ($80,000 + $163,000) =</t>
  </si>
  <si>
    <r>
      <t xml:space="preserve">     Predetermined ovhead application rate = $487,000 </t>
    </r>
    <r>
      <rPr>
        <sz val="14"/>
        <rFont val="Calibri"/>
        <family val="2"/>
      </rPr>
      <t>÷</t>
    </r>
    <r>
      <rPr>
        <sz val="14"/>
        <rFont val="Arial"/>
        <family val="2"/>
      </rPr>
      <t xml:space="preserve"> 25,000 DLHs =</t>
    </r>
  </si>
  <si>
    <t xml:space="preserve">    Predetermined overhead rate = $487,000 ÷ 20,000 machine hours =</t>
  </si>
  <si>
    <t>per DLH (rounded to three decimal points)</t>
  </si>
  <si>
    <t>Facts and Figures about O"Donnell Company March Jobs:</t>
  </si>
  <si>
    <t>Facts and Figures about Punta Company March Jobs:</t>
  </si>
  <si>
    <t>Materials Inventory, Beginning</t>
  </si>
  <si>
    <t>Direct Labor--Wages</t>
  </si>
  <si>
    <t>Indirect Labor--Wages</t>
  </si>
  <si>
    <t>=146,000-112,000</t>
  </si>
  <si>
    <t>=2,400+13,250</t>
  </si>
  <si>
    <t>Total Direct Materials Available</t>
  </si>
  <si>
    <t>Seling &amp; Adm ($2,400+$13,250)</t>
  </si>
  <si>
    <t>Mooresville Corporation</t>
  </si>
  <si>
    <t>For the Month Ended August 31</t>
  </si>
  <si>
    <t>=91,000+141,900+93,525-146,000</t>
  </si>
  <si>
    <t>Mooresville  Corporation</t>
  </si>
  <si>
    <t>Annual Budget</t>
  </si>
  <si>
    <t xml:space="preserve">            For the Month Ended April 30</t>
  </si>
  <si>
    <t xml:space="preserve">                     For the Month Ended April 30</t>
  </si>
  <si>
    <t>Meyers CPA Firm</t>
  </si>
  <si>
    <t xml:space="preserve">Also, the firm estimates total direct labor cost for professional hours in the year to be </t>
  </si>
  <si>
    <t>2.) Compute the amount of overhead to be charged to the Gargus and Feller accounts using the predetermined overhead rate calculated in requirement 1.</t>
  </si>
  <si>
    <r>
      <t xml:space="preserve">=$900,600 </t>
    </r>
    <r>
      <rPr>
        <sz val="14"/>
        <rFont val="Calibri"/>
        <family val="2"/>
      </rPr>
      <t>÷</t>
    </r>
    <r>
      <rPr>
        <sz val="14"/>
        <rFont val="Arial"/>
        <family val="2"/>
      </rPr>
      <t xml:space="preserve"> 237,000</t>
    </r>
  </si>
  <si>
    <t>Gargus Account</t>
  </si>
  <si>
    <t>Feller Account</t>
  </si>
  <si>
    <t>3.) Compute a separate job cost for the Gargus and the Feller accounts.</t>
  </si>
  <si>
    <t>Estimated direct labor hours</t>
  </si>
  <si>
    <t>Estimated depreciation</t>
  </si>
  <si>
    <t>Direct labor hours in April</t>
  </si>
  <si>
    <t>=199,300-64,000</t>
  </si>
  <si>
    <t>$16 x21 = $336</t>
  </si>
  <si>
    <t xml:space="preserve">       + $3,505 = $39,685</t>
  </si>
  <si>
    <t>Dream Makers</t>
  </si>
  <si>
    <t>=64,000-47,860</t>
  </si>
  <si>
    <t xml:space="preserve">Actual Overhead = $1,800 + $6,510 + $20,000 + $6,270 + $1,600 </t>
  </si>
  <si>
    <t>Problem 4-43 Cost Flows, Application of Overhead</t>
  </si>
  <si>
    <t xml:space="preserve">Problem 4-47 Application of Overhead; Service Industry </t>
  </si>
  <si>
    <t>Problem 4-48 Job Cost; Pivot Tables in Excel (Excel tutorial on text web site)</t>
  </si>
  <si>
    <t xml:space="preserve">Problem 4-50 Application of Overhead; Ethics </t>
  </si>
  <si>
    <t xml:space="preserve">Problem 4-51 Operation Costing </t>
  </si>
  <si>
    <t>Direct Materials Purchases</t>
  </si>
  <si>
    <t>Direct Materials Inventory, Ending</t>
  </si>
  <si>
    <t>Totals</t>
  </si>
  <si>
    <t>4–1 What is the  strategic role of a costing system?</t>
  </si>
  <si>
    <t>4–2 Identify the three characteristics of costing systems.</t>
  </si>
  <si>
    <t>4–3 Distinguish between job costing and process costing.</t>
  </si>
  <si>
    <r>
      <t>4-1</t>
    </r>
    <r>
      <rPr>
        <sz val="14"/>
        <rFont val="Arial"/>
        <family val="2"/>
      </rPr>
      <t xml:space="preserve"> The strategic role of costing is to provide accurate cost information that is need for product pricing, profitability analysis of products and customers, evaluation of managers, and refinement of strategic goals</t>
    </r>
  </si>
  <si>
    <r>
      <t>4-2</t>
    </r>
    <r>
      <rPr>
        <sz val="14"/>
        <rFont val="Arial"/>
        <family val="2"/>
      </rPr>
      <t xml:space="preserve">  The three characteristics of costing systems are (1) the cost accumulation method – job costing, process costing, or joint costing, (2) the cost measurement method – actual, normal, or standard costing, and (3) the overhead assignment method – volume-based or activity-based. </t>
    </r>
  </si>
  <si>
    <r>
      <rPr>
        <b/>
        <sz val="14"/>
        <rFont val="Arial"/>
        <family val="2"/>
      </rPr>
      <t>4-3</t>
    </r>
    <r>
      <rPr>
        <sz val="14"/>
        <rFont val="Arial"/>
        <family val="2"/>
      </rPr>
      <t xml:space="preserve">  Job costing is a product costing system that accumulates and assigns costs to a specific job.  Process costing accumulates product or service costs by process or department and then assigns them to a large number of nearly identical products</t>
    </r>
  </si>
  <si>
    <t xml:space="preserve">4–4 Explain when companies are likely to use a job costing system or a process costing system. Provide several examples. </t>
  </si>
  <si>
    <t>4–5 Which costing system is extensively used in the service industry for hospitals, law firms, or accounting firms? Explain why.</t>
  </si>
  <si>
    <r>
      <rPr>
        <b/>
        <sz val="14"/>
        <rFont val="Arial"/>
        <family val="2"/>
      </rPr>
      <t xml:space="preserve">4-4 </t>
    </r>
    <r>
      <rPr>
        <sz val="14"/>
        <rFont val="Arial"/>
        <family val="2"/>
      </rPr>
      <t xml:space="preserve"> Companies that are likely to use a job costing system when most costs incurred in the job can be readily identified with a particular job or project or batch of product.    These companies include printing shops, accounting firms, equipment companies, and construction companies. Companies that are likely to use a process costing system have homogeneous products or services and it is difficult to trace costs to individual products. Such companies include beverage manufacturers, food processors, and textile companies.</t>
    </r>
  </si>
  <si>
    <r>
      <rPr>
        <b/>
        <sz val="14"/>
        <rFont val="Arial"/>
        <family val="2"/>
      </rPr>
      <t>4-5</t>
    </r>
    <r>
      <rPr>
        <sz val="14"/>
        <rFont val="Arial"/>
        <family val="2"/>
      </rPr>
      <t xml:space="preserve">  Service industry companies usually use a job costing system because the materials and labor used for the client or patient, etc., are easily traced to that particular client or patient.</t>
    </r>
  </si>
  <si>
    <t>4–6 What document is prepared to accumulate costs for each separate job in a job costing system? What type of costs are recorded in the document?</t>
  </si>
  <si>
    <t>4–7 Explain how predetermined factory overhead rates are computed and why they are used to apply factory overhead to units of products instead of actual overhead costs.</t>
  </si>
  <si>
    <t xml:space="preserve">4–8 What is the role of material requisition forms in a job costing system? Time tickets? Bills of materials? </t>
  </si>
  <si>
    <t xml:space="preserve">4–10 Describe the flow of costs through a job costing system from materials through finished product. </t>
  </si>
  <si>
    <r>
      <t xml:space="preserve">4–11 What do </t>
    </r>
    <r>
      <rPr>
        <b/>
        <i/>
        <sz val="14"/>
        <rFont val="Arial"/>
        <family val="2"/>
      </rPr>
      <t>underapplied overhead</t>
    </r>
    <r>
      <rPr>
        <b/>
        <sz val="14"/>
        <rFont val="Arial"/>
        <family val="2"/>
      </rPr>
      <t xml:space="preserve"> and </t>
    </r>
    <r>
      <rPr>
        <b/>
        <i/>
        <sz val="14"/>
        <rFont val="Arial"/>
        <family val="2"/>
      </rPr>
      <t>overapplied overhead</t>
    </r>
    <r>
      <rPr>
        <b/>
        <sz val="14"/>
        <rFont val="Arial"/>
        <family val="2"/>
      </rPr>
      <t xml:space="preserve"> mean? How are these amounts disposed of at the end of a period? </t>
    </r>
  </si>
  <si>
    <t xml:space="preserve">4–12 Why would manufacturing firms switch from direct labor-hours to machine-hours as the cost driver for factory overhead application? </t>
  </si>
  <si>
    <t xml:space="preserve">4–13 Explain why overhead might be overapplied in a given period. </t>
  </si>
  <si>
    <t xml:space="preserve">4–14 Distinguish between an actual costing system and a normal costing system. What are the components of the actual manufacturing costs and the components of the normal manufacturing costs? </t>
  </si>
  <si>
    <t>4–16 What is the difference between normal and abnormal spoilage?</t>
  </si>
  <si>
    <t xml:space="preserve">Budgeted overhead </t>
  </si>
  <si>
    <t xml:space="preserve">Actual overhead </t>
  </si>
  <si>
    <t xml:space="preserve">Actual labor hours </t>
  </si>
  <si>
    <t xml:space="preserve">Actual number of units sold </t>
  </si>
  <si>
    <t xml:space="preserve">Underapplied overhead </t>
  </si>
  <si>
    <t xml:space="preserve">Budgeted production    </t>
  </si>
  <si>
    <r>
      <t xml:space="preserve">Required </t>
    </r>
    <r>
      <rPr>
        <sz val="14"/>
        <rFont val="Arial"/>
        <family val="2"/>
      </rPr>
      <t>How many units were produced in the current year?</t>
    </r>
  </si>
  <si>
    <t>4-23 Assume the following for Round Top, Inc., for the current year. Round Top applies overhead on the basis of units produced.</t>
  </si>
  <si>
    <t>Budgeted overhead</t>
  </si>
  <si>
    <t>Actual overhead</t>
  </si>
  <si>
    <t>Actual labor-hours</t>
  </si>
  <si>
    <t>Budgeted production (units)</t>
  </si>
  <si>
    <t>4-17    How is job costing different in a service firm from a manufacturer?</t>
  </si>
  <si>
    <t>4-18    A small consulting firm has an overhead rate of 200% of direct labor charged to each job.   The materials cost (including travel and other direct costs) for a particular job is $10,000 and  the direct labor is $20,000.   What is total job cost for this job?</t>
  </si>
  <si>
    <t xml:space="preserve">4-20  If the overhead rate is  $10 per machine hours, and there are 20 labor hours, 16 machine hours, and 2 personnel on the job, how much overhead should be applied to the job? </t>
  </si>
  <si>
    <t>4-27   If the end of period balance for cost of goods sold is $90,000, and underapplied overhead is $10,000, what is the ending balance in cost of goods sold, after adjusting for the underapplied variance</t>
  </si>
  <si>
    <t>Required:  How many units were produced in in the current year?</t>
  </si>
  <si>
    <t>Job B10 finished and  transferred to finished goods</t>
  </si>
  <si>
    <t>Calculation--From Job G15: $6,000 ÷ $10,000 = 0.6 overhead rate</t>
  </si>
  <si>
    <t xml:space="preserve">     given</t>
  </si>
  <si>
    <r>
      <rPr>
        <b/>
        <sz val="14"/>
        <rFont val="Arial"/>
        <family val="2"/>
      </rPr>
      <t>4-6</t>
    </r>
    <r>
      <rPr>
        <sz val="14"/>
        <rFont val="Arial"/>
        <family val="2"/>
      </rPr>
      <t xml:space="preserve">  A job cost sheet accumulates direct materials, direct labor, and factory overhead incurred for each job.</t>
    </r>
  </si>
  <si>
    <r>
      <rPr>
        <b/>
        <sz val="14"/>
        <rFont val="Arial"/>
        <family val="2"/>
      </rPr>
      <t>4-7</t>
    </r>
    <r>
      <rPr>
        <sz val="14"/>
        <rFont val="Arial"/>
        <family val="2"/>
      </rPr>
      <t xml:space="preserve">  The determination of a predetermined overhead rate has four steps:  (1) estimate the factory overhead costs for an appropriate operating period, usually a year, (2) select the most appropriate cost driver(s) for applying the factory overhead costs, (3) estimate the total amount or activity level of the chosen cost driver(s) for the operating period, (4) divide the estimated factory overhead costs by the estimated activity level of the chosen cost driver(s) to obtain the predetermined overhead rate(s).  Using normal costing, predetermined factory overhead rates are applied to products or services to provide timely cost information about those products and services, so that product profitability can be evaluated in a timely manner.    The alternative, actual costing, provides only aggregate cost information at the end of the accounting period.  </t>
    </r>
  </si>
  <si>
    <r>
      <rPr>
        <b/>
        <sz val="14"/>
        <rFont val="Arial"/>
        <family val="2"/>
      </rPr>
      <t>4-8</t>
    </r>
    <r>
      <rPr>
        <sz val="14"/>
        <rFont val="Arial"/>
        <family val="2"/>
      </rPr>
      <t xml:space="preserve">  A material requisition is a source document or online data entry that is used to request materials from the warehouse.  A time ticket shows the time worked on each job, the pay rate, and the total labor cost chargeable to each job.  The bill of materials is a list of different materials needed to manufacture a product or part.</t>
    </r>
  </si>
  <si>
    <r>
      <rPr>
        <b/>
        <sz val="14"/>
        <rFont val="Arial"/>
        <family val="2"/>
      </rPr>
      <t>4-9</t>
    </r>
    <r>
      <rPr>
        <sz val="14"/>
        <rFont val="Arial"/>
        <family val="2"/>
      </rPr>
      <t xml:space="preserve">  Since the overhead cost cannot be traced directly to a particular product, we need a good costing system, which can assign overhead accurately to specific products.  Generally speaking, the more expensive or extensive a costing system is, the more information it provides and the more reliable it is. For example, an activity-based cost system will be more accurate than a volume-based cost system, but is more expensive to develop and maintain.  Similarly, a system based on departmental overhead rates can be more accurate than one based on a plant-wide rate, but the system will also be more costly to maintain.   It is important to balance the cost of obtaining the appropriate cost information with the value of the information obtained.</t>
    </r>
  </si>
  <si>
    <r>
      <rPr>
        <b/>
        <sz val="14"/>
        <rFont val="Arial"/>
        <family val="2"/>
      </rPr>
      <t>4-10</t>
    </r>
    <r>
      <rPr>
        <sz val="14"/>
        <rFont val="Arial"/>
        <family val="2"/>
      </rPr>
      <t xml:space="preserve">  Costs originate with the purchase of materials.  These direct materials costs and the direct labor costs are transferred to work-in-process as work is done and eventually to finished goods.  Overhead is applied to work-in-process as well.  Work-in-process is forwarded to finished goods as work is completed.  These costs are transferred from finished goods to cost of goods sold when the merchandise is sold.</t>
    </r>
  </si>
  <si>
    <r>
      <rPr>
        <b/>
        <sz val="14"/>
        <rFont val="Arial"/>
        <family val="2"/>
      </rPr>
      <t>4-11</t>
    </r>
    <r>
      <rPr>
        <sz val="14"/>
        <rFont val="Arial"/>
        <family val="2"/>
      </rPr>
      <t xml:space="preserve">  Underapplied overhead is the amount of actual factory overhead that exceeds the factory overhead applied.  Overapplied overhead is the amount of factory overhead applied that exceeds the actual factory overhead cost.  Underapplied or overapplied overhead can be disposed of in two ways:  adjust the cost of goods sold account, or adjust the production costs of the month; that is, prorate the difference among the amounts of the current period’s applied overhead remaining in the ending balances of the work in process inventory, the finished goods inventory, and the cost of goods sold accounts.</t>
    </r>
  </si>
  <si>
    <r>
      <rPr>
        <b/>
        <sz val="14"/>
        <rFont val="Arial"/>
        <family val="2"/>
      </rPr>
      <t>4-12</t>
    </r>
    <r>
      <rPr>
        <sz val="14"/>
        <rFont val="Arial"/>
        <family val="2"/>
      </rPr>
      <t xml:space="preserve">  One reason would be due to an increase in automation so that the proper cost driver would probably be machine hours because the costs are predominantly related to the equipment operation.</t>
    </r>
  </si>
  <si>
    <r>
      <rPr>
        <b/>
        <sz val="14"/>
        <rFont val="Arial"/>
        <family val="2"/>
      </rPr>
      <t>4-13</t>
    </r>
    <r>
      <rPr>
        <sz val="14"/>
        <rFont val="Arial"/>
        <family val="2"/>
      </rPr>
      <t xml:space="preserve">  Overhead can be overapplied if the actual overhead is less than expected or the actual level of the cost driver exceeds the estimate</t>
    </r>
  </si>
  <si>
    <r>
      <rPr>
        <b/>
        <sz val="14"/>
        <rFont val="Arial"/>
        <family val="2"/>
      </rPr>
      <t xml:space="preserve">4-14 </t>
    </r>
    <r>
      <rPr>
        <sz val="14"/>
        <rFont val="Arial"/>
        <family val="2"/>
      </rPr>
      <t xml:space="preserve">  An actual costing system uses actual costs incurred for direct materials and direct labor and assigns or applies actual factory overhead to various jobs.  Normal costing uses actual costs for direct materials and direct labor and applies factory overhead to various jobs using a predetermined overhead rate.</t>
    </r>
  </si>
  <si>
    <r>
      <rPr>
        <b/>
        <sz val="14"/>
        <rFont val="Arial"/>
        <family val="2"/>
      </rPr>
      <t>4-16</t>
    </r>
    <r>
      <rPr>
        <sz val="14"/>
        <rFont val="Arial"/>
        <family val="2"/>
      </rPr>
      <t xml:space="preserve">  Normal spoilage is waste that occurs under normal operating conditions, while abnormal spoilage is waste that should not occur under normal operating conditions. </t>
    </r>
  </si>
  <si>
    <r>
      <rPr>
        <b/>
        <sz val="14"/>
        <rFont val="Arial"/>
        <family val="2"/>
      </rPr>
      <t>4-17</t>
    </r>
    <r>
      <rPr>
        <sz val="14"/>
        <rFont val="Arial"/>
        <family val="2"/>
      </rPr>
      <t xml:space="preserve">  The application of job costing is very similar in manufacturing and service firms.    Some differences are that service firms are likely to have a larger proportion of direct labor in jobs than are manufacturers.</t>
    </r>
  </si>
  <si>
    <r>
      <rPr>
        <b/>
        <sz val="14"/>
        <rFont val="Arial"/>
        <family val="2"/>
      </rPr>
      <t>4-19</t>
    </r>
    <r>
      <rPr>
        <sz val="14"/>
        <rFont val="Arial"/>
        <family val="2"/>
      </rPr>
      <t xml:space="preserve">  The overhead rate for labor would be $80,000 ÷ 4,000 labor hours = $20 ÷ labor hour and the machine-hour rate would be $80,000 ÷ 8,000 machine hours = $10/machine hour.   Since this is a machine shop, it might be appropriate to use a machine-hour based rate.</t>
    </r>
  </si>
  <si>
    <t>First, determine the amount of overhead applied:</t>
  </si>
  <si>
    <t>Applied overhead = Actual overhead – underapplied overhead</t>
  </si>
  <si>
    <t xml:space="preserve">   $202,000 =  $222,000 - $20,000 (underapplied) </t>
  </si>
  <si>
    <t>Second, determine the overhead rate:</t>
  </si>
  <si>
    <t>Third, determine the number of units produced</t>
  </si>
  <si>
    <r>
      <rPr>
        <b/>
        <sz val="14"/>
        <rFont val="Arial"/>
        <family val="2"/>
      </rPr>
      <t>4-22</t>
    </r>
    <r>
      <rPr>
        <sz val="14"/>
        <rFont val="Arial"/>
        <family val="2"/>
      </rPr>
      <t xml:space="preserve">  The information on units sold and the number of labor hours is irrelevant.</t>
    </r>
  </si>
  <si>
    <t xml:space="preserve">   $200,000 ÷ 50,000 units = $4.00 per unit</t>
  </si>
  <si>
    <t xml:space="preserve">   $202,000 ÷ $4.00 per unit = 50,500 units</t>
  </si>
  <si>
    <t xml:space="preserve">Applied overhead = Actual overhead + overapplied overhead </t>
  </si>
  <si>
    <t xml:space="preserve">    $390,000  =  $360,000 + $30,000 (overapplied) </t>
  </si>
  <si>
    <t xml:space="preserve">    350,000 ÷ 700,000 units = $.50 per unit</t>
  </si>
  <si>
    <t xml:space="preserve">   $390,000 ÷ $.50 per unit = 780,000 units</t>
  </si>
  <si>
    <r>
      <rPr>
        <b/>
        <sz val="14"/>
        <rFont val="Arial"/>
        <family val="2"/>
      </rPr>
      <t>4-23</t>
    </r>
    <r>
      <rPr>
        <sz val="14"/>
        <rFont val="Arial"/>
        <family val="2"/>
      </rPr>
      <t xml:space="preserve">  The information on units sold and the number of labor hours is irrelevant.</t>
    </r>
  </si>
  <si>
    <r>
      <rPr>
        <b/>
        <sz val="14"/>
        <rFont val="Arial"/>
        <family val="2"/>
      </rPr>
      <t>4-27</t>
    </r>
    <r>
      <rPr>
        <sz val="14"/>
        <rFont val="Arial"/>
        <family val="2"/>
      </rPr>
      <t xml:space="preserve">  Since the difference is underapplied, it must be added to the current balance of cost of goods sold:  $90,000 + $10,000 = $100,000.</t>
    </r>
  </si>
  <si>
    <r>
      <rPr>
        <b/>
        <sz val="14"/>
        <rFont val="Arial"/>
        <family val="2"/>
      </rPr>
      <t>4-28</t>
    </r>
    <r>
      <rPr>
        <sz val="14"/>
        <rFont val="Arial"/>
        <family val="2"/>
      </rPr>
      <t xml:space="preserve">  When overhead is overapplied, this means that too much cost as been applied to WIP, finished goods, and cost of goods sold.  The cost of goods sold account will be too high before adjusting for the overhead variance.</t>
    </r>
  </si>
  <si>
    <t xml:space="preserve">      = $568,000 ÷ 71,000 direct labor hours </t>
  </si>
  <si>
    <t xml:space="preserve">    = $13 per professional hour</t>
  </si>
  <si>
    <t>Expected production for the year is</t>
  </si>
  <si>
    <t xml:space="preserve">  = 10,000 hours</t>
  </si>
  <si>
    <t>25,000 hours</t>
  </si>
  <si>
    <t xml:space="preserve">Overhead applied </t>
  </si>
  <si>
    <t xml:space="preserve">DL-hours  </t>
  </si>
  <si>
    <t>Supporting computations</t>
  </si>
  <si>
    <t xml:space="preserve">  = 15,000 hours</t>
  </si>
  <si>
    <t>20,000 hours</t>
  </si>
  <si>
    <t xml:space="preserve">Machine-hours </t>
  </si>
  <si>
    <t xml:space="preserve">  = 5,000 hours</t>
  </si>
  <si>
    <t xml:space="preserve">   = 15,000 hours</t>
  </si>
  <si>
    <t xml:space="preserve">($244,000 ÷ 15,000) </t>
  </si>
  <si>
    <t xml:space="preserve">($243,000 ÷ 15,000) </t>
  </si>
  <si>
    <t>l.    Work-in-Process Inventory</t>
  </si>
  <si>
    <t>=140,000+18,500+40,800-64,000</t>
  </si>
  <si>
    <t>Problem 4-48 Job Cost; Cost Flows; Application of Overhead; Pivot Tables in Excel (Excel tutorial on text web site)</t>
  </si>
  <si>
    <t>$5,200  ÷  800 lbs</t>
  </si>
  <si>
    <t>$2,450  ÷  700 lbs</t>
  </si>
  <si>
    <t xml:space="preserve">$1,500  ÷  1,500lbs </t>
  </si>
  <si>
    <t>$900  ÷  1,500 lbs</t>
  </si>
  <si>
    <t xml:space="preserve">$210  ÷  700lbs </t>
  </si>
  <si>
    <t xml:space="preserve">$6.50 + $1.00 + $0.60 </t>
  </si>
  <si>
    <t xml:space="preserve">$3.50 + $1.00 + $0.60 + $0.30 </t>
  </si>
  <si>
    <t>Total Cost = $32,000 + ($50 × 1,200) + ($13 × 1,200)</t>
  </si>
  <si>
    <t>Total Billing = $107,600 × 150% = $161,400</t>
  </si>
  <si>
    <t xml:space="preserve">= $8 × 71,500  </t>
  </si>
  <si>
    <t>= $22 × 23,800</t>
  </si>
  <si>
    <t>= 4,200 hours × $8.50/hour</t>
  </si>
  <si>
    <t>= 4,200 hours × $6.50/hour</t>
  </si>
  <si>
    <t>4-26  Applied overhead is 59,000 units × $10/unit = $590,000.  There is an underapplied difference of $23,000 ($613,000 - $590,000).</t>
  </si>
  <si>
    <t>4-18  Job cost is $10,000 + $20,000 + (200% × $20,000) = $70,000.</t>
  </si>
  <si>
    <t>4-20  $10 per machine hour × 16 hours = $160</t>
  </si>
  <si>
    <t>Required</t>
  </si>
  <si>
    <t>The following is a list of websites for a number of large companies. Briefly describe each company and indicate whether it is more likely to use job costing or process costing. Explain why in each case. Also explain why you expect each company is or is not (a) a global company, and (b) has significant environmental issues in its operations.</t>
  </si>
  <si>
    <t>1. New Century Software Inc. at www.newcenturysoftware.com.</t>
  </si>
  <si>
    <t>2. FedEx Office at www.fedex.com/</t>
  </si>
  <si>
    <t>4. Paramount Pictures at www.paramount.com.</t>
  </si>
  <si>
    <t>5. Coca-Cola at www.coca-cola.com</t>
  </si>
  <si>
    <r>
      <t xml:space="preserve">1. New Century Software, Inc. </t>
    </r>
    <r>
      <rPr>
        <sz val="14"/>
        <color rgb="FF000000"/>
        <rFont val="Arial"/>
        <family val="2"/>
      </rPr>
      <t xml:space="preserve">@ </t>
    </r>
  </si>
  <si>
    <t>http://www.newcenturysoftware.com/</t>
  </si>
  <si>
    <r>
      <t>2.  FedExOffice</t>
    </r>
    <r>
      <rPr>
        <sz val="14"/>
        <color rgb="FF000000"/>
        <rFont val="Arial"/>
        <family val="2"/>
      </rPr>
      <t xml:space="preserve"> @</t>
    </r>
  </si>
  <si>
    <t>http://www.fedex.com</t>
  </si>
  <si>
    <r>
      <t xml:space="preserve">4. Paramount Pictures </t>
    </r>
    <r>
      <rPr>
        <sz val="14"/>
        <color rgb="FF000000"/>
        <rFont val="Arial"/>
        <family val="2"/>
      </rPr>
      <t>@</t>
    </r>
  </si>
  <si>
    <t>http://www.paramount.com</t>
  </si>
  <si>
    <t>5. Coca-Cola @</t>
  </si>
  <si>
    <t>http://www.coca-cola.com</t>
  </si>
  <si>
    <t>The following is a list of websites for a number of global companies. Briefly describe each company and indicate whether it is more likely to use job costing or process costing. Explain why in each case. Also explain why you expect each company is or is not (a) a global company, and (b) has significant environmental issues in its operations.</t>
  </si>
  <si>
    <t>2. Reihhold Chemical Company www.reichhold.com.</t>
  </si>
  <si>
    <t>3. Nestle S.A. at www.nestle.com.</t>
  </si>
  <si>
    <t>4. Evian at www. evian.com</t>
  </si>
  <si>
    <t>www.zurich.com</t>
  </si>
  <si>
    <r>
      <t>2. Reichhold Chemical Company</t>
    </r>
    <r>
      <rPr>
        <sz val="14"/>
        <color rgb="FF000000"/>
        <rFont val="Calibri"/>
        <family val="2"/>
      </rPr>
      <t xml:space="preserve">: </t>
    </r>
  </si>
  <si>
    <t>www.reichhold.com</t>
  </si>
  <si>
    <r>
      <t>3.  Nestle S.A</t>
    </r>
    <r>
      <rPr>
        <sz val="14"/>
        <color rgb="FF000000"/>
        <rFont val="Calibri"/>
        <family val="2"/>
      </rPr>
      <t xml:space="preserve">.: </t>
    </r>
  </si>
  <si>
    <t>www.nestle.com</t>
  </si>
  <si>
    <t xml:space="preserve">4. Evian: </t>
  </si>
  <si>
    <t>www.evian.com</t>
  </si>
  <si>
    <t>1. Compute Erkens Company’s predetermined overhead rate for the year.</t>
  </si>
  <si>
    <t>2. Prepare journal entries to record the events that occurred during April.</t>
  </si>
  <si>
    <t xml:space="preserve">   × Application rate</t>
  </si>
  <si>
    <t>(10,450 labor hours × $42.50/hour)</t>
  </si>
  <si>
    <t>=(1100+800) machine hours × $46/ machine hr</t>
  </si>
  <si>
    <t>Applied Overhead  =  $13.60 × 3,000 direct labor hours = $40,800</t>
  </si>
  <si>
    <t>1.  What is the predetermined factory overhead rate?</t>
  </si>
  <si>
    <t>2.  Compute the amount of underapplied and overapplied overhead for February.</t>
  </si>
  <si>
    <r>
      <t xml:space="preserve">=  .6 </t>
    </r>
    <r>
      <rPr>
        <sz val="14"/>
        <rFont val="Calibri"/>
        <family val="2"/>
      </rPr>
      <t>×</t>
    </r>
    <r>
      <rPr>
        <sz val="14"/>
        <rFont val="Arial"/>
        <family val="2"/>
      </rPr>
      <t xml:space="preserve"> $34,000</t>
    </r>
  </si>
  <si>
    <r>
      <t xml:space="preserve">1.  </t>
    </r>
    <r>
      <rPr>
        <sz val="14"/>
        <color rgb="FF000000"/>
        <rFont val="Arial"/>
        <family val="2"/>
      </rPr>
      <t>What is the total Cost of Job A?</t>
    </r>
  </si>
  <si>
    <r>
      <t xml:space="preserve">2.  </t>
    </r>
    <r>
      <rPr>
        <sz val="14"/>
        <color rgb="FF000000"/>
        <rFont val="Arial"/>
        <family val="2"/>
      </rPr>
      <t>What is the total factory overhead applied during September?</t>
    </r>
  </si>
  <si>
    <r>
      <t xml:space="preserve">3.  </t>
    </r>
    <r>
      <rPr>
        <sz val="14"/>
        <color rgb="FF000000"/>
        <rFont val="Arial"/>
        <family val="2"/>
      </rPr>
      <t>What is the overapplied or underapplied overhead for September?</t>
    </r>
  </si>
  <si>
    <t>Required:</t>
  </si>
  <si>
    <t>1.  Calculate the total cost of each of the three jobs.</t>
  </si>
  <si>
    <t>4.  What are some of the potential sustainability issues for Whitley?</t>
  </si>
  <si>
    <r>
      <t xml:space="preserve">1.  </t>
    </r>
    <r>
      <rPr>
        <sz val="14"/>
        <color rgb="FF000000"/>
        <rFont val="Arial"/>
        <family val="2"/>
      </rPr>
      <t>Compute the firm’s predetermined factory overhead rate for the current year.</t>
    </r>
  </si>
  <si>
    <r>
      <t xml:space="preserve">2.  </t>
    </r>
    <r>
      <rPr>
        <sz val="14"/>
        <color rgb="FF000000"/>
        <rFont val="Arial"/>
        <family val="2"/>
      </rPr>
      <t>Calculate the amount of overapplied and underapplied overhead</t>
    </r>
  </si>
  <si>
    <r>
      <t xml:space="preserve">3.  </t>
    </r>
    <r>
      <rPr>
        <sz val="14"/>
        <color rgb="FF000000"/>
        <rFont val="Arial"/>
        <family val="2"/>
      </rPr>
      <t>Prepare a journal entry to transfer the underapplied or overapplied overhead to cost of goods sold.</t>
    </r>
  </si>
  <si>
    <r>
      <t xml:space="preserve">1.  </t>
    </r>
    <r>
      <rPr>
        <sz val="14"/>
        <color rgb="FF000000"/>
        <rFont val="Arial"/>
        <family val="2"/>
      </rPr>
      <t>Compute the predetermined overhead rate.</t>
    </r>
  </si>
  <si>
    <r>
      <t xml:space="preserve">2.  </t>
    </r>
    <r>
      <rPr>
        <sz val="14"/>
        <color rgb="FF000000"/>
        <rFont val="Arial"/>
        <family val="2"/>
      </rPr>
      <t>What is the total amount of the bill that Norton will send Central Texas Bank?</t>
    </r>
  </si>
  <si>
    <t xml:space="preserve">2. The Prevette job required oil-based paint and the clean-up after the job required the use of chemicals that, after use,  had to be disposed of in an environmentally appropriate way.  In contrast, the Harmon job required water-based paint and the job clean-up was very quick and simple and involved no harmful chemicals.    Does the job costing in part 1 above capture the difference between the two jobs in the types of paint used?   Do you think the costing system should capture this difference, if any, and if so how do you think the cost system should be changed?     </t>
  </si>
  <si>
    <t>1. Make the necessary journal entries to record normal and abnormal spoilage costs.</t>
  </si>
  <si>
    <t>2. Make the necessary journal entries to record both types of scrap sold.</t>
  </si>
  <si>
    <t xml:space="preserve">Required  </t>
  </si>
  <si>
    <t>Discuss the strengths and weaknesses of the EFS costing system and its strategic implications</t>
  </si>
  <si>
    <r>
      <t xml:space="preserve">1.  </t>
    </r>
    <r>
      <rPr>
        <sz val="14"/>
        <color rgb="FF000000"/>
        <rFont val="Arial"/>
        <family val="2"/>
      </rPr>
      <t>Describe the shortcomings of the system for applying overhead that Empco currently uses.</t>
    </r>
  </si>
  <si>
    <r>
      <t xml:space="preserve">3.  </t>
    </r>
    <r>
      <rPr>
        <sz val="14"/>
        <color rgb="FF000000"/>
        <rFont val="Arial"/>
        <family val="2"/>
      </rPr>
      <t>How would you improve the allocation of overhead costs?</t>
    </r>
  </si>
  <si>
    <t>Labor and machine-hour breakdowns by department:</t>
  </si>
  <si>
    <t xml:space="preserve">     Budgeted DLHs = 1,000 units × (15 + 10) hours =</t>
  </si>
  <si>
    <t xml:space="preserve">2. Budgeted machine hours = 1,000 units × (5 + 15) hours = </t>
  </si>
  <si>
    <t xml:space="preserve"> 1,000 × 15</t>
  </si>
  <si>
    <t xml:space="preserve">  1,000 × 10</t>
  </si>
  <si>
    <t xml:space="preserve">15,000 × $19.48  </t>
  </si>
  <si>
    <t>10,000 × $19.48</t>
  </si>
  <si>
    <t>1,000 × 5</t>
  </si>
  <si>
    <t xml:space="preserve">  1,000 × 15</t>
  </si>
  <si>
    <t>5,000 × $24.35</t>
  </si>
  <si>
    <t xml:space="preserve">  15,000 × $24.35</t>
  </si>
  <si>
    <t xml:space="preserve">        Applied overhead = 1,000 units × 15 hrs/unit × $16.267/Hr. =</t>
  </si>
  <si>
    <t xml:space="preserve">        Applied overhead = 1,000 units × 15mhr/unit × $16/mhr =</t>
  </si>
  <si>
    <t>=(3,500+2,800+1,600) × $30</t>
  </si>
  <si>
    <t>Indirect labor 6,900hrs × $30/hr</t>
  </si>
  <si>
    <r>
      <t xml:space="preserve">1.  </t>
    </r>
    <r>
      <rPr>
        <sz val="14"/>
        <color rgb="FF000000"/>
        <rFont val="Arial"/>
        <family val="2"/>
      </rPr>
      <t>What was the actual overhead for the year?</t>
    </r>
  </si>
  <si>
    <r>
      <t xml:space="preserve">2.  </t>
    </r>
    <r>
      <rPr>
        <sz val="14"/>
        <color rgb="FF000000"/>
        <rFont val="Arial"/>
        <family val="2"/>
      </rPr>
      <t>What was overapplied or underapplied overhead for the year?</t>
    </r>
  </si>
  <si>
    <r>
      <t xml:space="preserve">4.  </t>
    </r>
    <r>
      <rPr>
        <sz val="14"/>
        <color rgb="FF000000"/>
        <rFont val="Arial"/>
        <family val="2"/>
      </rPr>
      <t>What was the amount of Work-in-Process Inventory at the end of the year?</t>
    </r>
  </si>
  <si>
    <r>
      <t xml:space="preserve">1.  </t>
    </r>
    <r>
      <rPr>
        <sz val="14"/>
        <color rgb="FF000000"/>
        <rFont val="Arial"/>
        <family val="2"/>
      </rPr>
      <t>Compute the firm’s predetermined factory overhead rate for the year.</t>
    </r>
  </si>
  <si>
    <r>
      <t xml:space="preserve">2.  </t>
    </r>
    <r>
      <rPr>
        <sz val="14"/>
        <color rgb="FF000000"/>
        <rFont val="Arial"/>
        <family val="2"/>
      </rPr>
      <t>Prepare journal entries to record the April events.</t>
    </r>
  </si>
  <si>
    <r>
      <t xml:space="preserve">4.  </t>
    </r>
    <r>
      <rPr>
        <sz val="14"/>
        <color rgb="FF000000"/>
        <rFont val="Arial"/>
        <family val="2"/>
      </rPr>
      <t>Prepare a schedule of cost of goods manufactured and sold.</t>
    </r>
  </si>
  <si>
    <r>
      <t xml:space="preserve">1. </t>
    </r>
    <r>
      <rPr>
        <sz val="14"/>
        <color rgb="FF000000"/>
        <rFont val="Arial"/>
        <family val="2"/>
      </rPr>
      <t xml:space="preserve">Calculate the total manufacturing cost for Job X and Job Y for March </t>
    </r>
  </si>
  <si>
    <t>The following information is for Punta Company for July:</t>
  </si>
  <si>
    <r>
      <t>1.</t>
    </r>
    <r>
      <rPr>
        <sz val="14"/>
        <color rgb="FF000000"/>
        <rFont val="Arial"/>
        <family val="2"/>
      </rPr>
      <t>Calculate the total manufacturing cost for Job S and Job T for July.</t>
    </r>
  </si>
  <si>
    <r>
      <t xml:space="preserve">2.  </t>
    </r>
    <r>
      <rPr>
        <sz val="14"/>
        <color rgb="FF000000"/>
        <rFont val="Arial"/>
        <family val="2"/>
      </rPr>
      <t>Prepare journal entries to record the August events.</t>
    </r>
  </si>
  <si>
    <r>
      <t xml:space="preserve">3.  </t>
    </r>
    <r>
      <rPr>
        <sz val="14"/>
        <color rgb="FF000000"/>
        <rFont val="Arial"/>
        <family val="2"/>
      </rPr>
      <t>Compute the total job cost for the Gargus account and the Feller account.</t>
    </r>
  </si>
  <si>
    <t>$2,720,000 ÷ 1,700,000 = 160%</t>
  </si>
  <si>
    <t xml:space="preserve">    This is used to allocate the budgeted overhead for the period to each</t>
  </si>
  <si>
    <t xml:space="preserve">    specific account based on the direct professional labor that has occurred </t>
  </si>
  <si>
    <t xml:space="preserve">    for each account.</t>
  </si>
  <si>
    <t>2. Amount of overhead charged to:</t>
  </si>
  <si>
    <t xml:space="preserve">    Gargus Account: 160% × $2,500 = $4,000</t>
  </si>
  <si>
    <t xml:space="preserve">    Feller Account: 160% × $8,500 = $13,600</t>
  </si>
  <si>
    <t>Materials Quantity</t>
  </si>
  <si>
    <t>Require</t>
  </si>
  <si>
    <t>1. Compute the predetermined factory overhead rate.</t>
  </si>
  <si>
    <t>3. Compute the actual factory overhead cost incurred during the month of July.</t>
  </si>
  <si>
    <t>4. Compute the ending balance of the work-in-process inventory account for July.</t>
  </si>
  <si>
    <t>5. Prepare the statement cost of goods manufactured for July.</t>
  </si>
  <si>
    <t>6. Compute the amount of over- or under-applied overhead.</t>
  </si>
  <si>
    <t>7. What is the cost per unit of Job X13 if it has a total of 100 units?</t>
  </si>
  <si>
    <t>8. Prepare the statement of cost of goods sold for July.</t>
  </si>
  <si>
    <r>
      <t>Required</t>
    </r>
    <r>
      <rPr>
        <sz val="14"/>
        <color rgb="FF000000"/>
        <rFont val="Arial"/>
        <family val="2"/>
      </rPr>
      <t xml:space="preserve"> </t>
    </r>
  </si>
  <si>
    <t>As the management accountant participating in this pilot study project, what is your responsibility when you hear of top management’s decision to cancel the plans to implement the new departmental overhead rate costing system? Can you ignore your professional ethics code in this case? What would you do?</t>
  </si>
  <si>
    <r>
      <t xml:space="preserve">1.  </t>
    </r>
    <r>
      <rPr>
        <sz val="14"/>
        <color rgb="FF000000"/>
        <rFont val="Arial"/>
        <family val="2"/>
      </rPr>
      <t>Compute the unit cost for sweet corn and regular corn.</t>
    </r>
  </si>
  <si>
    <r>
      <t xml:space="preserve">2.  </t>
    </r>
    <r>
      <rPr>
        <sz val="14"/>
        <color rgb="FF000000"/>
        <rFont val="Arial"/>
        <family val="2"/>
      </rPr>
      <t>Record appropriate journal entries.</t>
    </r>
  </si>
  <si>
    <r>
      <t xml:space="preserve">1.  </t>
    </r>
    <r>
      <rPr>
        <sz val="16"/>
        <color rgb="FF000000"/>
        <rFont val="Arial"/>
        <family val="2"/>
      </rPr>
      <t>Explain the distinction between normal and abnormal spoilage.</t>
    </r>
  </si>
  <si>
    <r>
      <t xml:space="preserve">2.  </t>
    </r>
    <r>
      <rPr>
        <sz val="16"/>
        <color rgb="FF000000"/>
        <rFont val="Arial"/>
        <family val="2"/>
      </rPr>
      <t>Distinguish between spoiled units, rework units, and scrap.</t>
    </r>
  </si>
  <si>
    <r>
      <t xml:space="preserve">3.  </t>
    </r>
    <r>
      <rPr>
        <sz val="16"/>
        <color rgb="FF000000"/>
        <rFont val="Arial"/>
        <family val="2"/>
      </rPr>
      <t>Review the results and costs for Job N1192-122.</t>
    </r>
  </si>
  <si>
    <r>
      <t>4-28</t>
    </r>
    <r>
      <rPr>
        <b/>
        <sz val="14"/>
        <rFont val="Times New Roman"/>
        <family val="1"/>
      </rPr>
      <t>     </t>
    </r>
    <r>
      <rPr>
        <b/>
        <sz val="14"/>
        <rFont val="Arial"/>
        <family val="2"/>
      </rPr>
      <t>When overhead is overapplied, is the balance of cost of good sold, before adjustment, too low or too high?  Why?</t>
    </r>
  </si>
  <si>
    <t>4-19    Nieto Machine Shop budgeted 4,000 labor hours and 8,000 machine hours used in May.  Total budgeted overhead for May is $40,000.  What is the overhead rate using labor hours and also using machine hours?   Which would you pick and why?</t>
  </si>
  <si>
    <t>Brief Exercises 4-18 through 4-28</t>
  </si>
  <si>
    <t>Question 4-1 through 4-17</t>
  </si>
  <si>
    <t>4-24     Use the following information from BSJ Industries to determine the predetermined overhead rate based on direct labor costs.</t>
  </si>
  <si>
    <t>Direct labor hours</t>
  </si>
  <si>
    <t>Average hourly pay rate</t>
  </si>
  <si>
    <t>Manufacturing overhead</t>
  </si>
  <si>
    <r>
      <rPr>
        <b/>
        <sz val="14"/>
        <rFont val="Arial"/>
        <family val="2"/>
      </rPr>
      <t xml:space="preserve"> 4-24</t>
    </r>
    <r>
      <rPr>
        <sz val="14"/>
        <rFont val="Arial"/>
        <family val="2"/>
      </rPr>
      <t xml:space="preserve">  50,000 hours </t>
    </r>
    <r>
      <rPr>
        <sz val="14"/>
        <rFont val="Calibri"/>
        <family val="2"/>
      </rPr>
      <t>×</t>
    </r>
    <r>
      <rPr>
        <sz val="14"/>
        <rFont val="Arial"/>
        <family val="2"/>
      </rPr>
      <t xml:space="preserve"> $16.000 per hour = $800,000 of labor costs
          $1,400,000 ÷ $800,000 = $1.75 of overhead for every dollar of labor cost</t>
    </r>
  </si>
  <si>
    <t>5,200</t>
  </si>
  <si>
    <t>4,000</t>
  </si>
  <si>
    <t>4-25    For the current year BSJ Industries estimated overhead would be $1,400,000 and there would be 70,000 machine hours.  Using machines hours as the allocation base, how much overhead would be assigned to each of the jobs listed below?</t>
  </si>
  <si>
    <t>Ryan Corporation manufactures a popular fax machine. Prime cost and machine time estimates for one unit of the product for the year follow:</t>
  </si>
  <si>
    <t>Using output as the activity, the factory overhead costs estimated for the two departments are as follows:</t>
  </si>
  <si>
    <t>Predetermined Overhead Rate per hour</t>
  </si>
  <si>
    <r>
      <t xml:space="preserve">Direct </t>
    </r>
    <r>
      <rPr>
        <b/>
        <u/>
        <sz val="14"/>
        <rFont val="Arial"/>
        <family val="2"/>
      </rPr>
      <t>Materials</t>
    </r>
  </si>
  <si>
    <r>
      <t>Gallons</t>
    </r>
    <r>
      <rPr>
        <b/>
        <u/>
        <sz val="14"/>
        <rFont val="Arial"/>
        <family val="2"/>
      </rPr>
      <t xml:space="preserve"> of Paint</t>
    </r>
  </si>
  <si>
    <r>
      <t xml:space="preserve">Direct Labor </t>
    </r>
    <r>
      <rPr>
        <b/>
        <u/>
        <sz val="14"/>
        <rFont val="Arial"/>
        <family val="2"/>
      </rPr>
      <t>Hours</t>
    </r>
  </si>
  <si>
    <r>
      <t xml:space="preserve">Direct Labor </t>
    </r>
    <r>
      <rPr>
        <b/>
        <u/>
        <sz val="14"/>
        <rFont val="Arial"/>
        <family val="2"/>
      </rPr>
      <t>Cost</t>
    </r>
  </si>
  <si>
    <r>
      <t xml:space="preserve">      = $455,600 </t>
    </r>
    <r>
      <rPr>
        <sz val="14"/>
        <color indexed="8"/>
        <rFont val="Calibri"/>
        <family val="2"/>
      </rPr>
      <t>÷</t>
    </r>
    <r>
      <rPr>
        <sz val="14"/>
        <color indexed="8"/>
        <rFont val="Arial"/>
        <family val="2"/>
      </rPr>
      <t xml:space="preserve"> 33,500 = </t>
    </r>
  </si>
  <si>
    <t>$13.60 per direct labor hour</t>
  </si>
  <si>
    <t xml:space="preserve">      Overapplied Overhead = $40,800 - $39,685 = </t>
  </si>
  <si>
    <t>Requistions for materials or time tickets</t>
  </si>
  <si>
    <t xml:space="preserve">Direct materials </t>
  </si>
  <si>
    <t xml:space="preserve">Direct labor </t>
  </si>
  <si>
    <t>Applied factory overhead</t>
  </si>
  <si>
    <t xml:space="preserve">Total cost of job </t>
  </si>
  <si>
    <t xml:space="preserve">4–15  What is the best way to choose an appropriate cost driver or cost drivers when applying factory overhead? </t>
  </si>
  <si>
    <r>
      <rPr>
        <b/>
        <sz val="14"/>
        <rFont val="Arial"/>
        <family val="2"/>
      </rPr>
      <t>4-15</t>
    </r>
    <r>
      <rPr>
        <sz val="14"/>
        <rFont val="Arial"/>
        <family val="2"/>
      </rPr>
      <t xml:space="preserve">  The best choice of a cost driver or cost drivers is to use activity or output measures that best represents what drives or causes overhead.</t>
    </r>
  </si>
  <si>
    <t>4-21   Some firms pool overhead into a single plant wide overhead pool, while others accumulate overhead costs into manufacturing departments, each of which has an overhead cost pool and overhead cost application rate.   Which approach is likely to provide more accurate cost numbers for cost estimating, pricing, and performance evaluation?</t>
  </si>
  <si>
    <t>1. Determine the total cost of each job assuming that jobs include both direct and general operating costs (operating overhead).</t>
  </si>
  <si>
    <t xml:space="preserve">Problem 4-39 Overhead Rates </t>
  </si>
  <si>
    <t>Problem 4-42 Cost Flows and Application of Overhead</t>
  </si>
  <si>
    <t>DIRECT LABOR</t>
  </si>
  <si>
    <t>DIRECT MATERIALS</t>
  </si>
  <si>
    <t>Direct labor incurred for the two jobs and indirect labor is as follows:</t>
  </si>
  <si>
    <r>
      <t xml:space="preserve">4.  </t>
    </r>
    <r>
      <rPr>
        <sz val="14"/>
        <color rgb="FF000000"/>
        <rFont val="Arial"/>
        <family val="2"/>
      </rPr>
      <t>Prepare a schedule of cost of goods manufactured and a schedule of cost of goods sold.</t>
    </r>
  </si>
  <si>
    <r>
      <t xml:space="preserve">1.  </t>
    </r>
    <r>
      <rPr>
        <sz val="14"/>
        <color rgb="FF000000"/>
        <rFont val="Arial"/>
        <family val="2"/>
      </rPr>
      <t>Compute the firm’s predetermined overhead rate for the year.</t>
    </r>
  </si>
  <si>
    <t>Problem 4-49 Application of Overhead; Cost Flows</t>
  </si>
  <si>
    <t>2. Compute the amount of the Direct Materials account at the end of July.</t>
  </si>
  <si>
    <r>
      <rPr>
        <b/>
        <sz val="14"/>
        <rFont val="Arial"/>
        <family val="2"/>
      </rPr>
      <t>4-25</t>
    </r>
    <r>
      <rPr>
        <sz val="14"/>
        <rFont val="Arial"/>
        <family val="2"/>
      </rPr>
      <t xml:space="preserve">   $1,400,000 ÷ 70,000 = $20 of overhead per machine hour
          Job 246:  5,200 × $20 = $104,000
          Job 247:  4,000 × $20 = $  80,000</t>
    </r>
  </si>
  <si>
    <r>
      <rPr>
        <b/>
        <sz val="14"/>
        <rFont val="Arial"/>
        <family val="2"/>
      </rPr>
      <t>4-21</t>
    </r>
    <r>
      <rPr>
        <sz val="14"/>
        <rFont val="Arial"/>
        <family val="2"/>
      </rPr>
      <t xml:space="preserve">  The departmental rate will likely be more accurate since it will take into account the fact that different jobs may require different amounts of resource from each department.   Product costs will be less accurate if the overhead is pooled into a single plantwide rate, which ignores these differences in use of departmental resourses by the different jobs</t>
    </r>
  </si>
  <si>
    <t>Schedule of Cost of Goods Sold</t>
  </si>
  <si>
    <t>For the Month Ended April 30</t>
  </si>
  <si>
    <t>3. Compute the amount of overapplied or underapplied overhead and prepare a 
     journal entry to close overapplied or underapplied overhead into cost of goods 
    sold on April 30.</t>
  </si>
  <si>
    <t>2.  Suppose that for the entire year, Whitley used 23,800 labor hours and total actual overhead was 
     $525,000.   What is the amount of underapplied or overapplied overhead?</t>
  </si>
  <si>
    <t>3.  Whitley’s business is very seasonal, with summer the period of high activity and winter the low 
     period.   How would seasonality potentially affect the job costing at the company?</t>
  </si>
  <si>
    <t>5.  Whitley has chosen direct labor hours as the cost driver-base for applying overhead.   What are 
     some alternative cost drivers, and how would you choose among them?</t>
  </si>
  <si>
    <t>Predetermined Overhead Rate = $325,000 ÷ 25,000 =</t>
  </si>
  <si>
    <t>1. Predetermined Overhead Rate =  $1,980,000 ÷ 66,000 machine hours</t>
  </si>
  <si>
    <t xml:space="preserve">     = $30 per machine-hour</t>
  </si>
  <si>
    <t>2.  Journal Entries:</t>
  </si>
  <si>
    <t xml:space="preserve">a.  Materials Inventory </t>
  </si>
  <si>
    <t xml:space="preserve">  </t>
  </si>
  <si>
    <t xml:space="preserve">Accounts Payable              </t>
  </si>
  <si>
    <t>180,000 lbs x $5/lb = $900,000</t>
  </si>
  <si>
    <t>b.  Work-in-Process Inventory</t>
  </si>
  <si>
    <t>($600,000 - $75,000)</t>
  </si>
  <si>
    <t xml:space="preserve">      Factory Overhead         </t>
  </si>
  <si>
    <t xml:space="preserve">Materials Inventory </t>
  </si>
  <si>
    <t>(120,000 x$5/lb)</t>
  </si>
  <si>
    <t>(15,000 lbs x $5/lb)</t>
  </si>
  <si>
    <t>3.  Actual factory overhead:</t>
  </si>
  <si>
    <t xml:space="preserve">$75,000 + $40,000 + $75,700 + $3,500 + $8,500 = $202,700 </t>
  </si>
  <si>
    <t>Overapplied overhead = $231,000 - $202,700 = $ 28,300</t>
  </si>
  <si>
    <t>The journal entry to close the overhead account is as follows:</t>
  </si>
  <si>
    <t xml:space="preserve">Factory Overhead </t>
  </si>
  <si>
    <t xml:space="preserve">           </t>
  </si>
  <si>
    <t>$30 per machine hour x 7,700 machine hours = $231,000</t>
  </si>
  <si>
    <t>h.  Cost of Goods Sold</t>
  </si>
  <si>
    <t>Finished Goods Inventory</t>
  </si>
  <si>
    <t xml:space="preserve">        Accounts Receivable</t>
  </si>
  <si>
    <t>Sales</t>
  </si>
  <si>
    <t>$77,000 x 1.35 billing rate = $103,950</t>
  </si>
  <si>
    <t xml:space="preserve">g.  Finished Goods Inventory </t>
  </si>
  <si>
    <t>Work-in-Process Inventory</t>
  </si>
  <si>
    <t xml:space="preserve">f.  Factory Overhead         </t>
  </si>
  <si>
    <t xml:space="preserve">e.  Factory Overhead         </t>
  </si>
  <si>
    <t>Prepaid Insurance</t>
  </si>
  <si>
    <t xml:space="preserve">d.  Factory Overhead         </t>
  </si>
  <si>
    <t>c.  Work-in-Process Inventory</t>
  </si>
  <si>
    <t xml:space="preserve">         Factory Overhead         </t>
  </si>
  <si>
    <t xml:space="preserve">Accrued Payroll        </t>
  </si>
  <si>
    <t xml:space="preserve"> i.  Work-in-Process Inventory</t>
  </si>
  <si>
    <r>
      <t xml:space="preserve">2.  </t>
    </r>
    <r>
      <rPr>
        <sz val="14"/>
        <color rgb="FF000000"/>
        <rFont val="Arial"/>
        <family val="2"/>
      </rPr>
      <t>Explain the misconceptions in Bob Kelley’s statement that the factory overhead cost 
      in the drilling department would be reduced to zero if the automation proposal were 
      implemented.</t>
    </r>
  </si>
  <si>
    <r>
      <t xml:space="preserve">1.  </t>
    </r>
    <r>
      <rPr>
        <sz val="14"/>
        <color rgb="FF000000"/>
        <rFont val="Arial"/>
        <family val="2"/>
      </rPr>
      <t>Assume that factory overhead was applied on the basis of direct labor hours.  Compute the 
     predetermined factory overhead rate.</t>
    </r>
  </si>
  <si>
    <r>
      <t xml:space="preserve">2.  </t>
    </r>
    <r>
      <rPr>
        <sz val="14"/>
        <color rgb="FF000000"/>
        <rFont val="Arial"/>
        <family val="2"/>
      </rPr>
      <t>If factory overhead were applied on the basis of machine-hours, what would be the plantwide 
     overhead rate?</t>
    </r>
  </si>
  <si>
    <r>
      <t xml:space="preserve">4.  </t>
    </r>
    <r>
      <rPr>
        <sz val="14"/>
        <color rgb="FF000000"/>
        <rFont val="Arial"/>
        <family val="2"/>
      </rPr>
      <t>If you were asked to evaluate the performance of each department manager, which allocation 
     basis (cost driver) would you use?  Why?</t>
    </r>
  </si>
  <si>
    <r>
      <t xml:space="preserve">3.  </t>
    </r>
    <r>
      <rPr>
        <sz val="14"/>
        <color rgb="FF000000"/>
        <rFont val="Arial"/>
        <family val="2"/>
      </rPr>
      <t>If the company produced 1,000 units during the year, what was the total amount of applied 
     factory overhead in each department in requirements 1 and 2?</t>
    </r>
  </si>
  <si>
    <r>
      <t xml:space="preserve">5.  </t>
    </r>
    <r>
      <rPr>
        <sz val="14"/>
        <color rgb="FF000000"/>
        <rFont val="Arial"/>
        <family val="2"/>
      </rPr>
      <t>Compute the departmental overhead rate and the amount of applied overhead for each 
     department.</t>
    </r>
  </si>
  <si>
    <r>
      <t xml:space="preserve">3.  </t>
    </r>
    <r>
      <rPr>
        <sz val="14"/>
        <color rgb="FF000000"/>
        <rFont val="Arial"/>
        <family val="2"/>
      </rPr>
      <t>Job T114 was the only job completed and sold in the year.  What amount was included in 
     the cost of the goods sold for this job?</t>
    </r>
  </si>
  <si>
    <r>
      <t xml:space="preserve">2. </t>
    </r>
    <r>
      <rPr>
        <sz val="14"/>
        <color rgb="FF000000"/>
        <rFont val="Arial"/>
        <family val="2"/>
      </rPr>
      <t>Calculate the amount of overapplied or underapplied overhead and state whether the cost of goods 
     sold account will be increased or decreased by the adjustment.</t>
    </r>
  </si>
  <si>
    <r>
      <t>2.</t>
    </r>
    <r>
      <rPr>
        <sz val="14"/>
        <color rgb="FF000000"/>
        <rFont val="Arial"/>
        <family val="2"/>
      </rPr>
      <t>Calculate the amount of overapplied and underapplied overhead and state whether 
    the cost of goods sold account will be increased or decreased by the adjustment.</t>
    </r>
  </si>
  <si>
    <r>
      <t xml:space="preserve">3.  </t>
    </r>
    <r>
      <rPr>
        <sz val="14"/>
        <color rgb="FF000000"/>
        <rFont val="Arial"/>
        <family val="2"/>
      </rPr>
      <t>Calculate the amount of overapplied or underapplied overhead to be closed to the 
     Cost of Goods Sold account on August 31.</t>
    </r>
  </si>
  <si>
    <r>
      <t xml:space="preserve">2.  </t>
    </r>
    <r>
      <rPr>
        <sz val="14"/>
        <color rgb="FF000000"/>
        <rFont val="Arial"/>
        <family val="2"/>
      </rPr>
      <t>Compute the amount of overhead to be charged to the Gargus and Feller accounts using the 
     predetermined opverhead rate calculated in requirement 1.</t>
    </r>
  </si>
  <si>
    <t>1.) Compute the firm's predetermined overhead rate</t>
  </si>
  <si>
    <t>Predetermined  overhead rate</t>
  </si>
  <si>
    <r>
      <t xml:space="preserve">1.  </t>
    </r>
    <r>
      <rPr>
        <sz val="14"/>
        <color rgb="FF000000"/>
        <rFont val="Arial"/>
        <family val="2"/>
      </rPr>
      <t>Calculate the direct materials, direct labor, factory overhead, and total costs for each job started 
      in June.</t>
    </r>
  </si>
  <si>
    <r>
      <t xml:space="preserve">2.  </t>
    </r>
    <r>
      <rPr>
        <sz val="14"/>
        <color rgb="FF000000"/>
        <rFont val="Arial"/>
        <family val="2"/>
      </rPr>
      <t>Perform the same calculations as in requirement (1), but assume that the direct labor-rate per 
     hour increased by 10 percent in Department 1 and 25 percent in Department 2.</t>
    </r>
  </si>
  <si>
    <r>
      <t xml:space="preserve">4.  </t>
    </r>
    <r>
      <rPr>
        <sz val="14"/>
        <color rgb="FF000000"/>
        <rFont val="Arial"/>
        <family val="2"/>
      </rPr>
      <t>Perform the same calculations in part (2) except that you should use pivot table in Excel to arrive 
     at the answer.</t>
    </r>
  </si>
  <si>
    <r>
      <t xml:space="preserve">3.  </t>
    </r>
    <r>
      <rPr>
        <sz val="14"/>
        <color rgb="FF000000"/>
        <rFont val="Arial"/>
        <family val="2"/>
      </rPr>
      <t>Perform the same calculations in part (1) except that you should use pivot table in Excel to arrive 
     at the answer.</t>
    </r>
  </si>
  <si>
    <t>Problem 4-52 Spoilage, Rework, and Scrap (Appendix)</t>
  </si>
  <si>
    <t xml:space="preserve">      = $1,261,500 ÷ 87,000 = $14.50 per direct labor-hour</t>
  </si>
  <si>
    <t>a.  Direct Materials Inventory</t>
  </si>
  <si>
    <t>$26 x 5,000 = $130,000</t>
  </si>
  <si>
    <t>b.  Materials Inventory</t>
  </si>
  <si>
    <t>$36 x 50 = $1,800</t>
  </si>
  <si>
    <t xml:space="preserve">     Factory Overhead</t>
  </si>
  <si>
    <t xml:space="preserve">   Materials Inventory</t>
  </si>
  <si>
    <t xml:space="preserve">     $26 x 3,500 = $91,000</t>
  </si>
  <si>
    <t xml:space="preserve">     $36 x 31.0 = $1,116</t>
  </si>
  <si>
    <t>d.  Work-in-Process Inventory</t>
  </si>
  <si>
    <t xml:space="preserve">   Cash</t>
  </si>
  <si>
    <t xml:space="preserve">     $187,900 - $46,000 = $141,900</t>
  </si>
  <si>
    <t xml:space="preserve">     Direct labor-hours used = $141,900 ÷ $22 = 6,450 hours</t>
  </si>
  <si>
    <t>e.  Factory Overhead</t>
  </si>
  <si>
    <t xml:space="preserve">  Cash</t>
  </si>
  <si>
    <t xml:space="preserve">g.  Factory Overhead </t>
  </si>
  <si>
    <t xml:space="preserve">  Accumulated Depreciation</t>
  </si>
  <si>
    <t>h.  Selling &amp; Administrative Expense</t>
  </si>
  <si>
    <t>i.  Advertising Expense</t>
  </si>
  <si>
    <t xml:space="preserve">                         </t>
  </si>
  <si>
    <t>j.  Factory Overhead</t>
  </si>
  <si>
    <t xml:space="preserve">                                                                                                                                                                                  </t>
  </si>
  <si>
    <t xml:space="preserve">k.  Selling &amp; Administrative Expense </t>
  </si>
  <si>
    <t xml:space="preserve">  Factory overhead                        </t>
  </si>
  <si>
    <t xml:space="preserve">m.  Finished Goods Inventory     </t>
  </si>
  <si>
    <t xml:space="preserve">  Sales Revenue</t>
  </si>
  <si>
    <t xml:space="preserve">    Cost of Goods Sold             </t>
  </si>
  <si>
    <t xml:space="preserve">  Finished Goods Inventory </t>
  </si>
  <si>
    <t xml:space="preserve">Actual Overhead = $1,116 + $46,000 + $15,230 + $3,500 + $8,500 </t>
  </si>
  <si>
    <t xml:space="preserve">       + $13,500 = $87,846</t>
  </si>
  <si>
    <t>ending Finished Goods</t>
  </si>
  <si>
    <t>ending Work-in-Process</t>
  </si>
  <si>
    <t>Relative amount</t>
  </si>
  <si>
    <t>Balance</t>
  </si>
  <si>
    <t>Share of overapplied overhead</t>
  </si>
  <si>
    <t>Overapplied overhead (requirement 3)</t>
  </si>
  <si>
    <r>
      <t xml:space="preserve">3.  </t>
    </r>
    <r>
      <rPr>
        <sz val="14"/>
        <color rgb="FF000000"/>
        <rFont val="Arial"/>
        <family val="2"/>
      </rPr>
      <t>Calculate the amount of overapplied or underapplied overhead on April 30.</t>
    </r>
  </si>
  <si>
    <t>Overapplied Overhead = $93,525 - $87,846 =</t>
  </si>
  <si>
    <t>Cost of Goods Sold (adjusted for overapplied overhead)</t>
  </si>
  <si>
    <t>5. Proration of overapplied or underappplied overhead</t>
  </si>
  <si>
    <t>6.</t>
  </si>
  <si>
    <t>= 130,000 + 1,800</t>
  </si>
  <si>
    <t>= 130,000 + 1,800 - 91,000</t>
  </si>
  <si>
    <t>n.  Accounts Receivable                                    135,000</t>
  </si>
  <si>
    <t>l.    Work-in-Process Inventory                              93,525</t>
  </si>
  <si>
    <t>Applied Overhead  =  $14.50 x 6,450 DL hour = $93,525</t>
  </si>
  <si>
    <t>https://support.office.com/en-us/article/power-pivot-powerful-data-analysis-and-data-modeling-in-excel-a9c2c6e2-cc49-4976-a7d7-40896795d045</t>
  </si>
  <si>
    <t>Note: Excel also has an add-in called PowerPivot that may be useful.  A link to a tutorial appears below</t>
  </si>
  <si>
    <r>
      <t xml:space="preserve">   a)  </t>
    </r>
    <r>
      <rPr>
        <sz val="16"/>
        <color rgb="FF000000"/>
        <rFont val="Arial"/>
        <family val="2"/>
      </rPr>
      <t xml:space="preserve"> Determine the normal input required to yield 117,000 good units.</t>
    </r>
  </si>
  <si>
    <t xml:space="preserve">   b)  Prepare an analysis separating the spoiled units into normal and abnormal spoilage</t>
  </si>
  <si>
    <r>
      <t xml:space="preserve">   c)  </t>
    </r>
    <r>
      <rPr>
        <sz val="16"/>
        <color rgb="FF000000"/>
        <rFont val="Arial"/>
        <family val="2"/>
      </rPr>
      <t xml:space="preserve">Prepare the appropriate journal entries to properly account for Job N1192-122.  </t>
    </r>
  </si>
  <si>
    <t>Problem 4-48 Job Cost; Pivot Tables in Excel (Thre is an Excel tutorial on pivot table in the text web site)</t>
  </si>
  <si>
    <t>1. Zurich Insurance Group at www.zurich.com.</t>
  </si>
  <si>
    <t>https://www.martinmarietta.com/Products/</t>
  </si>
  <si>
    <r>
      <t xml:space="preserve">3. Martin Marietta Materials </t>
    </r>
    <r>
      <rPr>
        <sz val="14"/>
        <color rgb="FF000000"/>
        <rFont val="Arial"/>
        <family val="2"/>
      </rPr>
      <t xml:space="preserve">@ </t>
    </r>
  </si>
  <si>
    <t>3. Martin Marietta at www.martinmarietta.com</t>
  </si>
  <si>
    <t xml:space="preserve">5.  Compute the amount of overapplied or underapplied overhead that should be prorated to 
     Work-in-Process, Finished Goods and Cost of Goods Sold </t>
  </si>
  <si>
    <t xml:space="preserve">5.  Compute the amount of overapplied or underapplied overhead that should be 
     prorated to Work-in-Process, Finished Goods and Cost of Goods Sold </t>
  </si>
  <si>
    <r>
      <t>6.  Using the results from requirements 4 and 5, p</t>
    </r>
    <r>
      <rPr>
        <sz val="14"/>
        <color rgb="FF000000"/>
        <rFont val="Arial"/>
        <family val="2"/>
      </rPr>
      <t>repare the income statement for April</t>
    </r>
    <r>
      <rPr>
        <sz val="14"/>
        <rFont val="Arial"/>
        <family val="2"/>
      </rPr>
      <t>.  
     Comment on whether closing the entire amount of overapplied or underapplied overhead to Cost 
     of Goods Sold would have been appropriate in this case.</t>
    </r>
  </si>
  <si>
    <t xml:space="preserve">4–9 What does the statement "Accounting for overhead involves an important cost-benefit issue" mean? Why is this issue important? </t>
  </si>
  <si>
    <t>4-22 Assume the following for White Top, Inc, for the current year. White Top applies overhead on the basis of units produced.</t>
  </si>
  <si>
    <r>
      <t>4-26</t>
    </r>
    <r>
      <rPr>
        <b/>
        <sz val="14"/>
        <rFont val="Times New Roman"/>
        <family val="1"/>
      </rPr>
      <t>  </t>
    </r>
    <r>
      <rPr>
        <b/>
        <sz val="14"/>
        <rFont val="Arial"/>
        <family val="2"/>
      </rPr>
      <t xml:space="preserve"> Assume actual overhead is $613,000 in a given year and the overhead rate is $10 per unit, 60,000 units were sold, and 59,000 units were produced.  For the end of the year, is overhead underapplied or overapplied, and a by how much? </t>
    </r>
  </si>
  <si>
    <r>
      <t> </t>
    </r>
    <r>
      <rPr>
        <b/>
        <sz val="14"/>
        <color rgb="FF000000"/>
        <rFont val="Calibri"/>
        <family val="2"/>
      </rPr>
      <t>1. Zurich Insureance Group</t>
    </r>
    <r>
      <rPr>
        <sz val="14"/>
        <color rgb="FF000000"/>
        <rFont val="Calibri"/>
        <family val="2"/>
      </rPr>
      <t xml:space="preserve">: </t>
    </r>
  </si>
  <si>
    <t>At the end of the year, the company shows these results:</t>
  </si>
  <si>
    <r>
      <t xml:space="preserve">6.  </t>
    </r>
    <r>
      <rPr>
        <sz val="14"/>
        <color rgb="FF000000"/>
        <rFont val="Arial"/>
        <family val="2"/>
      </rPr>
      <t>Using the results from requirements 4 and 5, prepare the income statement for 
     August.  Comment on whether closing the entire amount of overapplied or 
     underapplied overhead to Cost of Goods Sold would have been appropriate in this 
     case.</t>
    </r>
  </si>
  <si>
    <t xml:space="preserve">The Meyers CPA firm has the following overhead budget for the year: </t>
  </si>
  <si>
    <t>Create a PivotTable</t>
  </si>
  <si>
    <t>1. Select the cells you want to create a PivotTable from.</t>
  </si>
  <si>
    <t>Note:  Your data shouldn't have any empty rows or columns. It must have only a single-row heading.</t>
  </si>
  <si>
    <t>Select Insert Pivot Table</t>
  </si>
  <si>
    <t>Select the data and be sure to  include column headings</t>
  </si>
  <si>
    <r>
      <t>Under </t>
    </r>
    <r>
      <rPr>
        <b/>
        <sz val="12"/>
        <color rgb="FF1E1E1E"/>
        <rFont val="Arial"/>
        <family val="2"/>
      </rPr>
      <t>Choose the data that you want to analyze</t>
    </r>
    <r>
      <rPr>
        <sz val="12"/>
        <color rgb="FF1E1E1E"/>
        <rFont val="Arial"/>
        <family val="2"/>
      </rPr>
      <t>, select </t>
    </r>
    <r>
      <rPr>
        <b/>
        <sz val="12"/>
        <color rgb="FF1E1E1E"/>
        <rFont val="Arial"/>
        <family val="2"/>
      </rPr>
      <t>Select a table or range</t>
    </r>
    <r>
      <rPr>
        <sz val="12"/>
        <color rgb="FF1E1E1E"/>
        <rFont val="Arial"/>
        <family val="2"/>
      </rPr>
      <t>. </t>
    </r>
  </si>
  <si>
    <r>
      <t xml:space="preserve">under </t>
    </r>
    <r>
      <rPr>
        <b/>
        <sz val="12"/>
        <rFont val="Arial"/>
        <family val="2"/>
      </rPr>
      <t>Choose whre you want the PivotTable</t>
    </r>
  </si>
  <si>
    <r>
      <t xml:space="preserve">Select </t>
    </r>
    <r>
      <rPr>
        <b/>
        <sz val="12"/>
        <rFont val="Arial"/>
        <family val="2"/>
      </rPr>
      <t>Existing worksheet</t>
    </r>
    <r>
      <rPr>
        <sz val="12"/>
        <rFont val="Arial"/>
        <family val="2"/>
      </rPr>
      <t xml:space="preserve">, select the location for the upper left corner of the table and  and then click </t>
    </r>
    <r>
      <rPr>
        <b/>
        <sz val="12"/>
        <rFont val="Arial"/>
        <family val="2"/>
      </rPr>
      <t>OK</t>
    </r>
  </si>
  <si>
    <t>A blank PivotTable created - click on it</t>
  </si>
  <si>
    <t>Select the filed to include in the pivot table</t>
  </si>
  <si>
    <t>If the function you want to perform does not appear you can click on the down arrow and you will see the following</t>
  </si>
  <si>
    <r>
      <t xml:space="preserve">Click on </t>
    </r>
    <r>
      <rPr>
        <b/>
        <sz val="14"/>
        <rFont val="Arial"/>
        <family val="2"/>
      </rPr>
      <t>Value Filed Setting</t>
    </r>
    <r>
      <rPr>
        <sz val="14"/>
        <rFont val="Arial"/>
        <family val="2"/>
      </rPr>
      <t xml:space="preserve"> and select the desired function</t>
    </r>
  </si>
  <si>
    <t xml:space="preserve">      = $32,000 + $60,000 + $15,600 = $107,600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</si>
</sst>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_(&quot;$&quot;* #,##0_);_(&quot;$&quot;* \(#,##0\);_(&quot;$&quot;* &quot;-&quot;??_);_(@_)"/>
    <numFmt numFmtId="168" formatCode="&quot;$&quot;#,##0.000"/>
  </numFmts>
  <fonts count="72" x14ac:knownFonts="1">
    <font>
      <sz val="10"/>
      <name val="Arial"/>
    </font>
    <font>
      <sz val="11"/>
      <color theme="1"/>
      <name val="Calibri"/>
      <family val="2"/>
      <scheme val="minor"/>
    </font>
    <font>
      <sz val="10"/>
      <name val="Arial"/>
      <family val="2"/>
    </font>
    <font>
      <sz val="12"/>
      <name val="Arial"/>
      <family val="2"/>
    </font>
    <font>
      <sz val="14"/>
      <name val="Arial"/>
      <family val="2"/>
    </font>
    <font>
      <sz val="8"/>
      <name val="Arial"/>
      <family val="2"/>
    </font>
    <font>
      <b/>
      <sz val="12"/>
      <name val="Arial"/>
      <family val="2"/>
    </font>
    <font>
      <b/>
      <sz val="14"/>
      <name val="Arial"/>
      <family val="2"/>
    </font>
    <font>
      <b/>
      <sz val="10"/>
      <name val="Arial"/>
      <family val="2"/>
    </font>
    <font>
      <sz val="16"/>
      <name val="Arial"/>
      <family val="2"/>
    </font>
    <font>
      <sz val="14"/>
      <name val="Arial"/>
      <family val="2"/>
    </font>
    <font>
      <sz val="10"/>
      <name val="Arial"/>
      <family val="2"/>
    </font>
    <font>
      <b/>
      <u/>
      <sz val="14"/>
      <name val="Arial"/>
      <family val="2"/>
    </font>
    <font>
      <u/>
      <sz val="14"/>
      <name val="Arial"/>
      <family val="2"/>
    </font>
    <font>
      <u/>
      <sz val="14"/>
      <name val="Arial"/>
      <family val="2"/>
    </font>
    <font>
      <u val="double"/>
      <sz val="14"/>
      <name val="Arial"/>
      <family val="2"/>
    </font>
    <font>
      <b/>
      <u val="double"/>
      <sz val="14"/>
      <name val="Arial"/>
      <family val="2"/>
    </font>
    <font>
      <b/>
      <sz val="14"/>
      <name val="Arial"/>
      <family val="2"/>
    </font>
    <font>
      <u val="singleAccounting"/>
      <sz val="14"/>
      <name val="Arial"/>
      <family val="2"/>
    </font>
    <font>
      <b/>
      <sz val="14"/>
      <color indexed="10"/>
      <name val="Arial"/>
      <family val="2"/>
    </font>
    <font>
      <sz val="12"/>
      <name val="Times New Roman"/>
      <family val="1"/>
    </font>
    <font>
      <sz val="12"/>
      <color indexed="8"/>
      <name val="Arial"/>
      <family val="2"/>
    </font>
    <font>
      <b/>
      <sz val="12"/>
      <color indexed="8"/>
      <name val="Arial"/>
      <family val="2"/>
    </font>
    <font>
      <b/>
      <sz val="14"/>
      <color indexed="8"/>
      <name val="Arial"/>
      <family val="2"/>
    </font>
    <font>
      <u val="singleAccounting"/>
      <sz val="12"/>
      <color indexed="8"/>
      <name val="Arial"/>
      <family val="2"/>
    </font>
    <font>
      <sz val="14"/>
      <name val="Times New Roman"/>
      <family val="1"/>
    </font>
    <font>
      <b/>
      <u/>
      <sz val="12"/>
      <name val="Arial"/>
      <family val="2"/>
    </font>
    <font>
      <b/>
      <sz val="12"/>
      <color indexed="10"/>
      <name val="Arial"/>
      <family val="2"/>
    </font>
    <font>
      <sz val="14"/>
      <color indexed="10"/>
      <name val="Arial"/>
      <family val="2"/>
    </font>
    <font>
      <sz val="7"/>
      <name val="Times New Roman"/>
      <family val="1"/>
    </font>
    <font>
      <u/>
      <sz val="12"/>
      <name val="Arial"/>
      <family val="2"/>
    </font>
    <font>
      <u val="singleAccounting"/>
      <sz val="12"/>
      <name val="Arial"/>
      <family val="2"/>
    </font>
    <font>
      <b/>
      <sz val="11"/>
      <color indexed="8"/>
      <name val="Calibri"/>
      <family val="2"/>
    </font>
    <font>
      <sz val="14"/>
      <color indexed="8"/>
      <name val="Arial"/>
      <family val="2"/>
    </font>
    <font>
      <b/>
      <u val="singleAccounting"/>
      <sz val="12"/>
      <name val="Arial"/>
      <family val="2"/>
    </font>
    <font>
      <b/>
      <u val="singleAccounting"/>
      <sz val="12"/>
      <color indexed="10"/>
      <name val="Arial"/>
      <family val="2"/>
    </font>
    <font>
      <b/>
      <sz val="16"/>
      <name val="Arial"/>
      <family val="2"/>
    </font>
    <font>
      <b/>
      <u val="singleAccounting"/>
      <sz val="14"/>
      <name val="Arial"/>
      <family val="2"/>
    </font>
    <font>
      <b/>
      <u/>
      <sz val="16"/>
      <name val="Arial"/>
      <family val="2"/>
    </font>
    <font>
      <b/>
      <u/>
      <sz val="11"/>
      <color indexed="8"/>
      <name val="Calibri"/>
      <family val="2"/>
    </font>
    <font>
      <b/>
      <u/>
      <sz val="10"/>
      <name val="Arial"/>
      <family val="2"/>
    </font>
    <font>
      <u/>
      <sz val="12"/>
      <color indexed="8"/>
      <name val="Arial"/>
      <family val="2"/>
    </font>
    <font>
      <sz val="12"/>
      <color indexed="8"/>
      <name val="Arial"/>
      <family val="2"/>
    </font>
    <font>
      <u val="singleAccounting"/>
      <sz val="12"/>
      <color indexed="8"/>
      <name val="Arial"/>
      <family val="2"/>
    </font>
    <font>
      <sz val="12"/>
      <color indexed="8"/>
      <name val="Calibri"/>
      <family val="2"/>
    </font>
    <font>
      <sz val="14"/>
      <name val="Calibri"/>
      <family val="2"/>
    </font>
    <font>
      <u/>
      <sz val="12"/>
      <color theme="1"/>
      <name val="Arial"/>
      <family val="2"/>
    </font>
    <font>
      <sz val="12"/>
      <color theme="1"/>
      <name val="Arial"/>
      <family val="2"/>
    </font>
    <font>
      <u val="singleAccounting"/>
      <sz val="12"/>
      <color theme="1"/>
      <name val="Arial"/>
      <family val="2"/>
    </font>
    <font>
      <sz val="14"/>
      <color indexed="8"/>
      <name val="Calibri"/>
      <family val="2"/>
    </font>
    <font>
      <b/>
      <i/>
      <sz val="14"/>
      <name val="Arial"/>
      <family val="2"/>
    </font>
    <font>
      <b/>
      <sz val="14"/>
      <color rgb="FF000000"/>
      <name val="Arial"/>
      <family val="2"/>
    </font>
    <font>
      <sz val="14"/>
      <color rgb="FF000000"/>
      <name val="Arial"/>
      <family val="2"/>
    </font>
    <font>
      <u/>
      <sz val="10"/>
      <color theme="10"/>
      <name val="Arial"/>
      <family val="2"/>
    </font>
    <font>
      <u/>
      <sz val="14"/>
      <color theme="10"/>
      <name val="Arial"/>
      <family val="2"/>
    </font>
    <font>
      <sz val="14"/>
      <color rgb="FF000000"/>
      <name val="Calibri"/>
      <family val="2"/>
    </font>
    <font>
      <b/>
      <sz val="14"/>
      <color rgb="FF000000"/>
      <name val="Calibri"/>
      <family val="2"/>
    </font>
    <font>
      <u val="singleAccounting"/>
      <sz val="14"/>
      <color indexed="8"/>
      <name val="Arial"/>
      <family val="2"/>
    </font>
    <font>
      <sz val="16"/>
      <color rgb="FF000000"/>
      <name val="Arial"/>
      <family val="2"/>
    </font>
    <font>
      <sz val="14"/>
      <color theme="1"/>
      <name val="Arial"/>
      <family val="2"/>
    </font>
    <font>
      <b/>
      <sz val="14"/>
      <color theme="1"/>
      <name val="Arial"/>
      <family val="2"/>
    </font>
    <font>
      <b/>
      <sz val="14"/>
      <name val="Times New Roman"/>
      <family val="1"/>
    </font>
    <font>
      <b/>
      <u/>
      <sz val="12"/>
      <color indexed="8"/>
      <name val="Calibri"/>
      <family val="2"/>
    </font>
    <font>
      <b/>
      <u val="singleAccounting"/>
      <sz val="12"/>
      <color indexed="8"/>
      <name val="Arial"/>
      <family val="2"/>
    </font>
    <font>
      <b/>
      <sz val="12"/>
      <color indexed="8"/>
      <name val="Calibri"/>
      <family val="2"/>
    </font>
    <font>
      <sz val="11"/>
      <name val="Arial"/>
      <family val="2"/>
    </font>
    <font>
      <u val="doubleAccounting"/>
      <sz val="12"/>
      <color indexed="8"/>
      <name val="Arial"/>
      <family val="2"/>
    </font>
    <font>
      <u val="doubleAccounting"/>
      <sz val="12"/>
      <color theme="1"/>
      <name val="Arial"/>
      <family val="2"/>
    </font>
    <font>
      <u/>
      <sz val="12"/>
      <color theme="10"/>
      <name val="Arial"/>
      <family val="2"/>
    </font>
    <font>
      <sz val="12"/>
      <color rgb="FF1E1E1E"/>
      <name val="Arial"/>
      <family val="2"/>
    </font>
    <font>
      <sz val="8"/>
      <color rgb="FF1E1E1E"/>
      <name val="Arial"/>
      <family val="2"/>
    </font>
    <font>
      <b/>
      <sz val="12"/>
      <color rgb="FF1E1E1E"/>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DDDDDD"/>
        <bgColor indexed="64"/>
      </patternFill>
    </fill>
    <fill>
      <patternFill patternType="solid">
        <fgColor rgb="FFFFFF99"/>
        <bgColor indexed="64"/>
      </patternFill>
    </fill>
    <fill>
      <patternFill patternType="solid">
        <fgColor rgb="FFFFFF66"/>
        <bgColor indexed="64"/>
      </patternFill>
    </fill>
    <fill>
      <patternFill patternType="solid">
        <fgColor theme="0" tint="-0.14999847407452621"/>
        <bgColor indexed="64"/>
      </patternFill>
    </fill>
  </fills>
  <borders count="53">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3" fillId="0" borderId="0" applyNumberFormat="0" applyFill="0" applyBorder="0" applyAlignment="0" applyProtection="0"/>
  </cellStyleXfs>
  <cellXfs count="900">
    <xf numFmtId="0" fontId="0" fillId="0" borderId="0" xfId="0"/>
    <xf numFmtId="0" fontId="0" fillId="0" borderId="0" xfId="0" applyAlignment="1">
      <alignment horizontal="center"/>
    </xf>
    <xf numFmtId="0" fontId="3" fillId="0" borderId="0" xfId="0" applyFont="1"/>
    <xf numFmtId="0" fontId="4" fillId="0" borderId="0"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3" fillId="0" borderId="0" xfId="0" applyFont="1" applyBorder="1"/>
    <xf numFmtId="0" fontId="0" fillId="0" borderId="0" xfId="0" applyBorder="1" applyAlignment="1"/>
    <xf numFmtId="3" fontId="0" fillId="0" borderId="0" xfId="0" applyNumberFormat="1"/>
    <xf numFmtId="8" fontId="0" fillId="0" borderId="0" xfId="0" applyNumberFormat="1"/>
    <xf numFmtId="0" fontId="6" fillId="0" borderId="0" xfId="0" applyFont="1"/>
    <xf numFmtId="0" fontId="0" fillId="0" borderId="0" xfId="0" applyBorder="1"/>
    <xf numFmtId="0" fontId="3" fillId="0" borderId="0" xfId="0" applyFont="1" applyAlignment="1">
      <alignment horizontal="center" wrapText="1"/>
    </xf>
    <xf numFmtId="0" fontId="0" fillId="0" borderId="3" xfId="0" applyBorder="1"/>
    <xf numFmtId="0" fontId="4" fillId="0" borderId="0" xfId="0" applyFont="1" applyFill="1" applyBorder="1"/>
    <xf numFmtId="0" fontId="9" fillId="0" borderId="0" xfId="0" applyFont="1" applyFill="1" applyBorder="1" applyAlignment="1"/>
    <xf numFmtId="0" fontId="0" fillId="0" borderId="0" xfId="0" applyFill="1" applyBorder="1" applyAlignment="1"/>
    <xf numFmtId="0" fontId="0" fillId="0" borderId="0" xfId="0" applyFill="1"/>
    <xf numFmtId="0" fontId="0" fillId="0" borderId="2" xfId="0" applyBorder="1"/>
    <xf numFmtId="0" fontId="0" fillId="0" borderId="4" xfId="0" applyBorder="1"/>
    <xf numFmtId="0" fontId="0" fillId="0" borderId="5" xfId="0" applyBorder="1"/>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xf numFmtId="0" fontId="4" fillId="0" borderId="0" xfId="0" applyFont="1" applyFill="1" applyBorder="1" applyAlignment="1">
      <alignment horizontal="left" wrapText="1"/>
    </xf>
    <xf numFmtId="0" fontId="8" fillId="0" borderId="0" xfId="0" applyFont="1"/>
    <xf numFmtId="0" fontId="4" fillId="0" borderId="2" xfId="0" applyFont="1" applyFill="1" applyBorder="1"/>
    <xf numFmtId="0" fontId="4" fillId="0" borderId="0" xfId="0" applyFont="1" applyFill="1" applyAlignment="1"/>
    <xf numFmtId="0" fontId="4" fillId="0" borderId="0" xfId="0" applyFont="1"/>
    <xf numFmtId="0" fontId="4" fillId="0" borderId="0" xfId="0" applyFont="1" applyAlignment="1"/>
    <xf numFmtId="0" fontId="7" fillId="0" borderId="0" xfId="0" applyFont="1"/>
    <xf numFmtId="0" fontId="4" fillId="0" borderId="2" xfId="0" applyFont="1" applyFill="1" applyBorder="1" applyAlignment="1">
      <alignment horizontal="center"/>
    </xf>
    <xf numFmtId="0" fontId="10" fillId="0" borderId="0" xfId="0" applyFont="1"/>
    <xf numFmtId="0" fontId="13" fillId="0" borderId="0" xfId="0" applyFont="1" applyAlignment="1">
      <alignment horizontal="center"/>
    </xf>
    <xf numFmtId="164" fontId="4" fillId="0" borderId="0" xfId="0" applyNumberFormat="1" applyFont="1"/>
    <xf numFmtId="165" fontId="4" fillId="0" borderId="0" xfId="0" applyNumberFormat="1" applyFont="1"/>
    <xf numFmtId="0" fontId="4" fillId="0" borderId="0" xfId="0" applyFont="1" applyBorder="1"/>
    <xf numFmtId="6" fontId="4" fillId="0" borderId="0" xfId="0" applyNumberFormat="1" applyFont="1" applyBorder="1"/>
    <xf numFmtId="165" fontId="4" fillId="0" borderId="0" xfId="0" applyNumberFormat="1" applyFont="1" applyBorder="1"/>
    <xf numFmtId="3" fontId="4" fillId="0" borderId="0" xfId="0" applyNumberFormat="1" applyFont="1"/>
    <xf numFmtId="0" fontId="4" fillId="0" borderId="5" xfId="0" applyFont="1" applyBorder="1"/>
    <xf numFmtId="8" fontId="10" fillId="0" borderId="0" xfId="0" applyNumberFormat="1" applyFont="1"/>
    <xf numFmtId="165" fontId="10" fillId="0" borderId="0" xfId="0" applyNumberFormat="1" applyFont="1"/>
    <xf numFmtId="165" fontId="15" fillId="0" borderId="0" xfId="0" applyNumberFormat="1" applyFont="1"/>
    <xf numFmtId="0" fontId="2" fillId="0" borderId="0" xfId="0" applyFont="1"/>
    <xf numFmtId="0" fontId="3" fillId="0" borderId="0" xfId="0" applyFont="1" applyBorder="1" applyAlignment="1">
      <alignment horizontal="center"/>
    </xf>
    <xf numFmtId="0" fontId="4" fillId="0" borderId="9" xfId="0" applyFont="1" applyBorder="1"/>
    <xf numFmtId="0" fontId="4" fillId="0" borderId="11" xfId="0" applyFont="1" applyBorder="1"/>
    <xf numFmtId="0" fontId="4" fillId="0" borderId="2" xfId="0" applyFont="1" applyBorder="1"/>
    <xf numFmtId="3" fontId="4" fillId="0" borderId="0" xfId="0" applyNumberFormat="1" applyFont="1" applyBorder="1"/>
    <xf numFmtId="0" fontId="4" fillId="0" borderId="1" xfId="0" applyFont="1" applyBorder="1"/>
    <xf numFmtId="165" fontId="4" fillId="0" borderId="0" xfId="0" applyNumberFormat="1" applyFont="1" applyBorder="1" applyAlignment="1">
      <alignment horizontal="center"/>
    </xf>
    <xf numFmtId="0" fontId="4" fillId="0" borderId="4" xfId="0" applyFont="1" applyBorder="1"/>
    <xf numFmtId="0" fontId="4" fillId="0" borderId="3" xfId="0" applyFont="1" applyBorder="1"/>
    <xf numFmtId="165" fontId="4" fillId="0" borderId="0" xfId="0" applyNumberFormat="1" applyFont="1" applyBorder="1" applyAlignment="1">
      <alignment horizontal="right"/>
    </xf>
    <xf numFmtId="0" fontId="8" fillId="0" borderId="0" xfId="0" applyFont="1" applyBorder="1" applyAlignment="1">
      <alignment horizontal="center"/>
    </xf>
    <xf numFmtId="0" fontId="7" fillId="0" borderId="0" xfId="0" applyFont="1" applyFill="1" applyBorder="1" applyAlignment="1">
      <alignment horizontal="center"/>
    </xf>
    <xf numFmtId="49" fontId="4" fillId="0" borderId="0" xfId="0" applyNumberFormat="1" applyFont="1" applyAlignment="1">
      <alignment horizontal="center"/>
    </xf>
    <xf numFmtId="165" fontId="4" fillId="0" borderId="0" xfId="0" applyNumberFormat="1" applyFont="1" applyAlignment="1">
      <alignment horizontal="center"/>
    </xf>
    <xf numFmtId="0" fontId="4" fillId="0" borderId="12" xfId="0" applyFont="1" applyBorder="1"/>
    <xf numFmtId="165" fontId="4" fillId="0" borderId="13" xfId="0" applyNumberFormat="1" applyFont="1" applyBorder="1" applyAlignment="1">
      <alignment horizontal="center"/>
    </xf>
    <xf numFmtId="3" fontId="4" fillId="0" borderId="13" xfId="0" applyNumberFormat="1" applyFont="1" applyBorder="1" applyAlignment="1">
      <alignment horizontal="center"/>
    </xf>
    <xf numFmtId="0" fontId="4" fillId="0" borderId="14" xfId="0" applyFont="1" applyBorder="1" applyAlignment="1">
      <alignment horizontal="center"/>
    </xf>
    <xf numFmtId="0" fontId="4" fillId="0" borderId="15" xfId="0" applyFont="1" applyBorder="1"/>
    <xf numFmtId="0" fontId="4" fillId="0" borderId="16" xfId="0" applyFont="1" applyBorder="1"/>
    <xf numFmtId="3" fontId="4" fillId="0" borderId="16" xfId="0" applyNumberFormat="1" applyFont="1" applyBorder="1" applyAlignment="1">
      <alignment horizontal="center"/>
    </xf>
    <xf numFmtId="0" fontId="4" fillId="0" borderId="17" xfId="0" applyFont="1" applyBorder="1"/>
    <xf numFmtId="0" fontId="4" fillId="0" borderId="18" xfId="0" applyFont="1" applyBorder="1"/>
    <xf numFmtId="165" fontId="4" fillId="0" borderId="19" xfId="0" applyNumberFormat="1" applyFont="1" applyBorder="1" applyAlignment="1">
      <alignment horizontal="center"/>
    </xf>
    <xf numFmtId="3" fontId="4" fillId="0" borderId="19" xfId="0" applyNumberFormat="1" applyFont="1" applyBorder="1" applyAlignment="1">
      <alignment horizontal="center"/>
    </xf>
    <xf numFmtId="0" fontId="4" fillId="0" borderId="20" xfId="0" applyFont="1" applyBorder="1" applyAlignment="1">
      <alignment horizontal="center"/>
    </xf>
    <xf numFmtId="165" fontId="4" fillId="0" borderId="16" xfId="0" applyNumberFormat="1" applyFont="1" applyBorder="1" applyAlignment="1">
      <alignment horizontal="center"/>
    </xf>
    <xf numFmtId="0" fontId="4" fillId="0" borderId="0" xfId="0" applyFont="1" applyFill="1" applyBorder="1" applyAlignment="1">
      <alignment horizontal="center" wrapText="1"/>
    </xf>
    <xf numFmtId="0" fontId="4" fillId="0" borderId="0" xfId="0" applyFont="1" applyBorder="1" applyAlignment="1">
      <alignment horizontal="left" wrapText="1"/>
    </xf>
    <xf numFmtId="0" fontId="4" fillId="0" borderId="0" xfId="0" applyFont="1" applyAlignment="1">
      <alignment horizontal="center"/>
    </xf>
    <xf numFmtId="0" fontId="4" fillId="0" borderId="10" xfId="0" applyFont="1" applyBorder="1"/>
    <xf numFmtId="3" fontId="4" fillId="0" borderId="5" xfId="0" applyNumberFormat="1" applyFont="1" applyBorder="1"/>
    <xf numFmtId="8" fontId="4" fillId="0" borderId="0" xfId="0" applyNumberFormat="1" applyFont="1"/>
    <xf numFmtId="164" fontId="4" fillId="0" borderId="0" xfId="0" applyNumberFormat="1" applyFont="1" applyBorder="1"/>
    <xf numFmtId="0" fontId="13" fillId="0" borderId="0" xfId="0" applyFont="1" applyBorder="1" applyAlignment="1">
      <alignment horizontal="center"/>
    </xf>
    <xf numFmtId="0" fontId="13" fillId="0" borderId="1" xfId="0" applyFont="1" applyBorder="1" applyAlignment="1">
      <alignment horizontal="center"/>
    </xf>
    <xf numFmtId="165" fontId="4" fillId="0" borderId="1" xfId="0" applyNumberFormat="1" applyFont="1" applyBorder="1" applyAlignment="1">
      <alignment horizontal="center"/>
    </xf>
    <xf numFmtId="0" fontId="13" fillId="0" borderId="2" xfId="0" applyFont="1" applyBorder="1" applyAlignment="1">
      <alignment horizontal="center"/>
    </xf>
    <xf numFmtId="165" fontId="4" fillId="0" borderId="0" xfId="2" applyNumberFormat="1" applyFont="1" applyBorder="1" applyAlignment="1">
      <alignment horizontal="center"/>
    </xf>
    <xf numFmtId="165" fontId="4" fillId="0" borderId="1" xfId="2" applyNumberFormat="1" applyFont="1" applyBorder="1" applyAlignment="1">
      <alignment horizontal="center"/>
    </xf>
    <xf numFmtId="0" fontId="4" fillId="0" borderId="4" xfId="0" applyFont="1" applyBorder="1" applyAlignment="1">
      <alignment horizontal="center"/>
    </xf>
    <xf numFmtId="0" fontId="7" fillId="0" borderId="0" xfId="0" applyFont="1" applyBorder="1" applyAlignment="1">
      <alignment horizontal="right"/>
    </xf>
    <xf numFmtId="0" fontId="4" fillId="0" borderId="0" xfId="0" applyFont="1" applyBorder="1" applyAlignment="1">
      <alignment horizontal="right"/>
    </xf>
    <xf numFmtId="0" fontId="4" fillId="0" borderId="0" xfId="0" quotePrefix="1" applyFont="1" applyFill="1" applyBorder="1" applyAlignment="1"/>
    <xf numFmtId="0" fontId="4" fillId="0" borderId="0" xfId="0" quotePrefix="1" applyFont="1" applyFill="1" applyBorder="1"/>
    <xf numFmtId="0" fontId="4" fillId="0" borderId="0" xfId="0" applyFont="1" applyFill="1" applyBorder="1" applyAlignment="1">
      <alignment wrapText="1"/>
    </xf>
    <xf numFmtId="0" fontId="4" fillId="0" borderId="0" xfId="0" quotePrefix="1" applyFont="1" applyFill="1" applyBorder="1" applyAlignment="1">
      <alignment wrapText="1"/>
    </xf>
    <xf numFmtId="0" fontId="7" fillId="0" borderId="0" xfId="0" quotePrefix="1" applyFont="1"/>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21" xfId="0" applyFont="1" applyBorder="1" applyAlignment="1">
      <alignment horizontal="center"/>
    </xf>
    <xf numFmtId="0" fontId="7" fillId="0" borderId="2" xfId="0" applyFont="1" applyBorder="1" applyAlignment="1">
      <alignment horizontal="center"/>
    </xf>
    <xf numFmtId="165" fontId="7" fillId="0" borderId="0" xfId="2" applyNumberFormat="1"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8" xfId="0" applyFont="1" applyBorder="1" applyAlignment="1">
      <alignment horizontal="center"/>
    </xf>
    <xf numFmtId="3" fontId="4" fillId="0" borderId="0" xfId="0" applyNumberFormat="1" applyFont="1" applyBorder="1" applyAlignment="1">
      <alignment horizontal="center"/>
    </xf>
    <xf numFmtId="9" fontId="4" fillId="0" borderId="0" xfId="3" applyFont="1" applyBorder="1" applyAlignment="1">
      <alignment horizontal="center"/>
    </xf>
    <xf numFmtId="164" fontId="4" fillId="0" borderId="1" xfId="0" applyNumberFormat="1" applyFont="1" applyBorder="1" applyAlignment="1">
      <alignment horizontal="center"/>
    </xf>
    <xf numFmtId="7" fontId="4" fillId="0" borderId="0" xfId="2" applyNumberFormat="1" applyFont="1" applyBorder="1" applyAlignment="1">
      <alignment horizontal="center"/>
    </xf>
    <xf numFmtId="3" fontId="4" fillId="0" borderId="0" xfId="0" applyNumberFormat="1" applyFont="1" applyBorder="1" applyAlignment="1">
      <alignment horizontal="left"/>
    </xf>
    <xf numFmtId="9" fontId="13" fillId="0" borderId="0" xfId="3" applyFont="1" applyAlignment="1">
      <alignment horizontal="center"/>
    </xf>
    <xf numFmtId="5" fontId="4" fillId="0" borderId="0" xfId="2" applyNumberFormat="1" applyFont="1" applyAlignment="1">
      <alignment horizontal="center"/>
    </xf>
    <xf numFmtId="0" fontId="13" fillId="0" borderId="9" xfId="0" applyFont="1" applyBorder="1" applyAlignment="1">
      <alignment horizontal="center"/>
    </xf>
    <xf numFmtId="0" fontId="4" fillId="0" borderId="10" xfId="0" applyFont="1" applyBorder="1" applyAlignment="1">
      <alignment horizontal="right"/>
    </xf>
    <xf numFmtId="164" fontId="4" fillId="2" borderId="13" xfId="0" applyNumberFormat="1" applyFont="1" applyFill="1" applyBorder="1" applyAlignment="1">
      <alignment horizontal="right"/>
    </xf>
    <xf numFmtId="9" fontId="4" fillId="0" borderId="0" xfId="3" applyFont="1"/>
    <xf numFmtId="164" fontId="4" fillId="0" borderId="0" xfId="0" applyNumberFormat="1" applyFont="1" applyAlignment="1">
      <alignment horizontal="center"/>
    </xf>
    <xf numFmtId="9" fontId="4" fillId="0" borderId="0" xfId="3" applyFont="1" applyAlignment="1">
      <alignment horizontal="center"/>
    </xf>
    <xf numFmtId="0" fontId="4" fillId="0" borderId="0" xfId="0" applyFont="1" applyAlignment="1">
      <alignment horizontal="right"/>
    </xf>
    <xf numFmtId="0" fontId="4" fillId="0" borderId="0" xfId="0" quotePrefix="1" applyFont="1" applyFill="1" applyBorder="1" applyAlignment="1">
      <alignment horizontal="left"/>
    </xf>
    <xf numFmtId="0" fontId="4" fillId="0" borderId="0" xfId="0" quotePrefix="1" applyFont="1"/>
    <xf numFmtId="0" fontId="4" fillId="0" borderId="2" xfId="0" applyFont="1" applyBorder="1" applyAlignment="1">
      <alignment horizontal="left"/>
    </xf>
    <xf numFmtId="3" fontId="4" fillId="0" borderId="0" xfId="2" applyNumberFormat="1" applyFont="1" applyAlignment="1">
      <alignment horizontal="center"/>
    </xf>
    <xf numFmtId="3" fontId="4" fillId="0" borderId="0" xfId="0" applyNumberFormat="1" applyFont="1" applyAlignment="1">
      <alignment horizontal="center"/>
    </xf>
    <xf numFmtId="166" fontId="4" fillId="0" borderId="0" xfId="1" applyNumberFormat="1" applyFont="1"/>
    <xf numFmtId="167" fontId="4" fillId="0" borderId="0" xfId="2" applyNumberFormat="1" applyFont="1"/>
    <xf numFmtId="9" fontId="4" fillId="0" borderId="0" xfId="0" applyNumberFormat="1" applyFont="1"/>
    <xf numFmtId="165" fontId="4" fillId="0" borderId="8" xfId="0" applyNumberFormat="1" applyFont="1" applyBorder="1"/>
    <xf numFmtId="165" fontId="13" fillId="0" borderId="0" xfId="0" applyNumberFormat="1" applyFont="1" applyBorder="1" applyAlignment="1">
      <alignment horizontal="center"/>
    </xf>
    <xf numFmtId="0" fontId="7" fillId="0" borderId="0" xfId="0" applyFont="1" applyFill="1" applyBorder="1"/>
    <xf numFmtId="166" fontId="4" fillId="0" borderId="0" xfId="1" applyNumberFormat="1" applyFont="1" applyFill="1" applyBorder="1"/>
    <xf numFmtId="44" fontId="4" fillId="0" borderId="0" xfId="2" applyFont="1" applyFill="1" applyBorder="1"/>
    <xf numFmtId="167" fontId="4" fillId="0" borderId="0" xfId="2" applyNumberFormat="1" applyFont="1" applyFill="1" applyBorder="1"/>
    <xf numFmtId="0" fontId="4" fillId="0" borderId="1" xfId="0" applyFont="1" applyFill="1" applyBorder="1"/>
    <xf numFmtId="166" fontId="4" fillId="0" borderId="1" xfId="1" applyNumberFormat="1" applyFont="1" applyFill="1" applyBorder="1"/>
    <xf numFmtId="0" fontId="4" fillId="0" borderId="4" xfId="0" applyFont="1" applyFill="1" applyBorder="1" applyAlignment="1">
      <alignment horizontal="center"/>
    </xf>
    <xf numFmtId="0" fontId="4" fillId="0" borderId="5" xfId="0" applyFont="1" applyFill="1" applyBorder="1" applyAlignment="1">
      <alignment horizontal="center"/>
    </xf>
    <xf numFmtId="166" fontId="4" fillId="0" borderId="5" xfId="1" applyNumberFormat="1" applyFont="1" applyFill="1" applyBorder="1"/>
    <xf numFmtId="44" fontId="4" fillId="0" borderId="5" xfId="2" applyFont="1" applyFill="1" applyBorder="1"/>
    <xf numFmtId="166" fontId="4" fillId="0" borderId="3" xfId="1" applyNumberFormat="1" applyFont="1" applyFill="1" applyBorder="1"/>
    <xf numFmtId="166" fontId="7" fillId="0" borderId="0" xfId="1" applyNumberFormat="1" applyFont="1" applyFill="1" applyBorder="1" applyAlignment="1">
      <alignment horizontal="center"/>
    </xf>
    <xf numFmtId="0" fontId="12" fillId="0" borderId="0" xfId="0" applyFont="1" applyFill="1" applyBorder="1"/>
    <xf numFmtId="0" fontId="7" fillId="0" borderId="0" xfId="0" applyFont="1" applyFill="1" applyBorder="1" applyAlignment="1">
      <alignment horizontal="centerContinuous"/>
    </xf>
    <xf numFmtId="0" fontId="4" fillId="0" borderId="0" xfId="0" applyNumberFormat="1" applyFont="1" applyBorder="1"/>
    <xf numFmtId="164" fontId="7" fillId="0" borderId="1" xfId="0" applyNumberFormat="1" applyFont="1" applyFill="1" applyBorder="1"/>
    <xf numFmtId="2" fontId="7" fillId="0" borderId="2" xfId="0" applyNumberFormat="1" applyFont="1" applyFill="1" applyBorder="1"/>
    <xf numFmtId="0" fontId="13" fillId="0" borderId="0" xfId="0" applyFont="1" applyFill="1" applyBorder="1"/>
    <xf numFmtId="0" fontId="7" fillId="0" borderId="1" xfId="0" applyFont="1" applyBorder="1" applyAlignment="1">
      <alignment horizontal="center"/>
    </xf>
    <xf numFmtId="4" fontId="13" fillId="0" borderId="1" xfId="0" applyNumberFormat="1" applyFont="1" applyFill="1" applyBorder="1"/>
    <xf numFmtId="0" fontId="4" fillId="0" borderId="4" xfId="0" applyFont="1" applyFill="1" applyBorder="1"/>
    <xf numFmtId="164" fontId="7" fillId="0" borderId="3" xfId="0" applyNumberFormat="1" applyFont="1" applyFill="1" applyBorder="1"/>
    <xf numFmtId="0" fontId="7" fillId="0" borderId="4" xfId="0" applyFont="1" applyFill="1" applyBorder="1"/>
    <xf numFmtId="0" fontId="7" fillId="0" borderId="0" xfId="0" applyFont="1" applyFill="1" applyBorder="1" applyAlignment="1">
      <alignment horizontal="left" indent="4"/>
    </xf>
    <xf numFmtId="4" fontId="4" fillId="0" borderId="0" xfId="0" applyNumberFormat="1" applyFont="1" applyFill="1" applyBorder="1"/>
    <xf numFmtId="0" fontId="4" fillId="0" borderId="2" xfId="0" applyFont="1" applyFill="1" applyBorder="1" applyAlignment="1">
      <alignment horizontal="left"/>
    </xf>
    <xf numFmtId="9" fontId="4" fillId="2" borderId="13" xfId="3" applyFont="1" applyFill="1" applyBorder="1" applyAlignment="1">
      <alignment horizontal="center"/>
    </xf>
    <xf numFmtId="165" fontId="4" fillId="2" borderId="13" xfId="3" applyNumberFormat="1" applyFont="1" applyFill="1" applyBorder="1" applyAlignment="1">
      <alignment horizontal="center"/>
    </xf>
    <xf numFmtId="44" fontId="6" fillId="0" borderId="0" xfId="2" applyFont="1"/>
    <xf numFmtId="8" fontId="6" fillId="0" borderId="0" xfId="0" applyNumberFormat="1" applyFont="1"/>
    <xf numFmtId="0" fontId="4" fillId="0" borderId="0" xfId="0" quotePrefix="1" applyFont="1" applyAlignment="1">
      <alignment horizontal="left"/>
    </xf>
    <xf numFmtId="0" fontId="4" fillId="0" borderId="0" xfId="0" applyFont="1" applyAlignment="1">
      <alignment horizontal="left"/>
    </xf>
    <xf numFmtId="166" fontId="4" fillId="0" borderId="0" xfId="1" applyNumberFormat="1" applyFont="1" applyBorder="1" applyAlignment="1">
      <alignment horizontal="right"/>
    </xf>
    <xf numFmtId="166" fontId="4" fillId="0" borderId="8" xfId="1" applyNumberFormat="1" applyFont="1" applyBorder="1" applyAlignment="1">
      <alignment horizontal="right"/>
    </xf>
    <xf numFmtId="167" fontId="4" fillId="0" borderId="0" xfId="2" applyNumberFormat="1" applyFont="1" applyBorder="1" applyAlignment="1">
      <alignment horizontal="right"/>
    </xf>
    <xf numFmtId="166" fontId="18" fillId="0" borderId="0" xfId="1" applyNumberFormat="1" applyFont="1" applyBorder="1" applyAlignment="1">
      <alignment horizontal="right"/>
    </xf>
    <xf numFmtId="0" fontId="13" fillId="0" borderId="0" xfId="0" applyFont="1" applyBorder="1" applyAlignment="1">
      <alignment horizontal="left"/>
    </xf>
    <xf numFmtId="9" fontId="4" fillId="0" borderId="0" xfId="3" applyFont="1" applyBorder="1" applyAlignment="1">
      <alignment horizontal="right"/>
    </xf>
    <xf numFmtId="9" fontId="4" fillId="0" borderId="0" xfId="3" quotePrefix="1" applyFont="1" applyBorder="1" applyAlignment="1">
      <alignment horizontal="right"/>
    </xf>
    <xf numFmtId="167" fontId="18" fillId="0" borderId="0" xfId="2" applyNumberFormat="1" applyFont="1"/>
    <xf numFmtId="165" fontId="4" fillId="0" borderId="0" xfId="0" applyNumberFormat="1" applyFont="1" applyFill="1" applyBorder="1" applyAlignment="1">
      <alignment horizontal="center"/>
    </xf>
    <xf numFmtId="165" fontId="4" fillId="4" borderId="0" xfId="0" applyNumberFormat="1" applyFont="1" applyFill="1" applyBorder="1" applyAlignment="1">
      <alignment horizontal="center"/>
    </xf>
    <xf numFmtId="0" fontId="12" fillId="0" borderId="0" xfId="0" applyFont="1" applyBorder="1"/>
    <xf numFmtId="165" fontId="19" fillId="0" borderId="0" xfId="0" applyNumberFormat="1" applyFont="1" applyBorder="1" applyAlignment="1">
      <alignment horizontal="right"/>
    </xf>
    <xf numFmtId="167" fontId="19" fillId="0" borderId="0" xfId="2" applyNumberFormat="1" applyFont="1" applyBorder="1" applyAlignment="1">
      <alignment horizontal="right"/>
    </xf>
    <xf numFmtId="167" fontId="7" fillId="0" borderId="0" xfId="2" applyNumberFormat="1" applyFont="1" applyBorder="1" applyAlignment="1">
      <alignment horizontal="right"/>
    </xf>
    <xf numFmtId="9" fontId="7" fillId="0" borderId="0" xfId="3" applyFont="1" applyBorder="1" applyAlignment="1">
      <alignment horizontal="right"/>
    </xf>
    <xf numFmtId="9" fontId="7" fillId="0" borderId="0" xfId="3" quotePrefix="1" applyFont="1" applyBorder="1" applyAlignment="1">
      <alignment horizontal="right"/>
    </xf>
    <xf numFmtId="0" fontId="13" fillId="0" borderId="0" xfId="0" applyFont="1" applyBorder="1" applyAlignment="1">
      <alignment horizontal="right"/>
    </xf>
    <xf numFmtId="0" fontId="7" fillId="0" borderId="0" xfId="0" applyFont="1" applyBorder="1" applyAlignment="1">
      <alignment horizontal="left"/>
    </xf>
    <xf numFmtId="165" fontId="13" fillId="0" borderId="0" xfId="0" applyNumberFormat="1" applyFont="1" applyAlignment="1">
      <alignment horizontal="center"/>
    </xf>
    <xf numFmtId="0" fontId="20" fillId="0" borderId="0" xfId="0" applyFont="1" applyBorder="1" applyAlignment="1">
      <alignment vertical="center" wrapText="1"/>
    </xf>
    <xf numFmtId="0" fontId="20" fillId="0" borderId="0" xfId="0" applyFont="1" applyBorder="1" applyAlignment="1">
      <alignment horizontal="right" vertical="center" wrapText="1"/>
    </xf>
    <xf numFmtId="3" fontId="20" fillId="0" borderId="0" xfId="0" applyNumberFormat="1" applyFont="1" applyBorder="1" applyAlignment="1">
      <alignment horizontal="right" vertical="center" wrapText="1"/>
    </xf>
    <xf numFmtId="0" fontId="21" fillId="0" borderId="0" xfId="0" applyFont="1"/>
    <xf numFmtId="3" fontId="21" fillId="0" borderId="0" xfId="0" applyNumberFormat="1" applyFont="1"/>
    <xf numFmtId="0" fontId="22" fillId="0" borderId="13" xfId="0" applyFont="1" applyBorder="1" applyAlignment="1">
      <alignment horizontal="left" vertical="center" wrapText="1"/>
    </xf>
    <xf numFmtId="0" fontId="22" fillId="0" borderId="13" xfId="0" applyFont="1" applyFill="1" applyBorder="1" applyAlignment="1">
      <alignment horizontal="left" vertical="center" wrapText="1"/>
    </xf>
    <xf numFmtId="0" fontId="21" fillId="0" borderId="13" xfId="0" applyFont="1" applyBorder="1" applyAlignment="1">
      <alignment vertical="center" wrapText="1"/>
    </xf>
    <xf numFmtId="6" fontId="21" fillId="0" borderId="13" xfId="0" applyNumberFormat="1" applyFont="1" applyBorder="1" applyAlignment="1">
      <alignment horizontal="right" vertical="center" wrapText="1"/>
    </xf>
    <xf numFmtId="8" fontId="21" fillId="0" borderId="13" xfId="0" applyNumberFormat="1" applyFont="1" applyBorder="1"/>
    <xf numFmtId="6" fontId="23" fillId="0" borderId="13" xfId="0" applyNumberFormat="1" applyFont="1" applyBorder="1"/>
    <xf numFmtId="3" fontId="21" fillId="0" borderId="13" xfId="0" applyNumberFormat="1" applyFont="1" applyBorder="1" applyAlignment="1">
      <alignment horizontal="right" vertical="center" wrapText="1"/>
    </xf>
    <xf numFmtId="6" fontId="23" fillId="0" borderId="13" xfId="1" applyNumberFormat="1" applyFont="1" applyBorder="1"/>
    <xf numFmtId="0" fontId="22" fillId="0" borderId="13" xfId="0" applyFont="1" applyBorder="1" applyAlignment="1">
      <alignment horizontal="center" vertical="center" wrapText="1"/>
    </xf>
    <xf numFmtId="0" fontId="22" fillId="0" borderId="13" xfId="0" applyFont="1" applyFill="1" applyBorder="1" applyAlignment="1">
      <alignment horizontal="center" vertical="center" wrapText="1"/>
    </xf>
    <xf numFmtId="0" fontId="21" fillId="0" borderId="13" xfId="0" applyFont="1" applyBorder="1"/>
    <xf numFmtId="0" fontId="6" fillId="0" borderId="0" xfId="0" applyFont="1" applyFill="1" applyBorder="1"/>
    <xf numFmtId="37" fontId="4" fillId="0" borderId="0" xfId="2" applyNumberFormat="1" applyFont="1" applyFill="1" applyBorder="1"/>
    <xf numFmtId="3" fontId="4" fillId="0" borderId="0" xfId="0" applyNumberFormat="1" applyFont="1" applyFill="1" applyBorder="1"/>
    <xf numFmtId="6" fontId="4" fillId="0" borderId="0" xfId="0" applyNumberFormat="1" applyFont="1" applyFill="1" applyBorder="1"/>
    <xf numFmtId="0" fontId="19" fillId="0" borderId="0" xfId="0" applyFont="1" applyFill="1" applyBorder="1"/>
    <xf numFmtId="37" fontId="4" fillId="0" borderId="0" xfId="1" applyNumberFormat="1" applyFont="1" applyFill="1" applyBorder="1"/>
    <xf numFmtId="166" fontId="18" fillId="0" borderId="0" xfId="1" applyNumberFormat="1" applyFont="1" applyFill="1" applyBorder="1"/>
    <xf numFmtId="0" fontId="4" fillId="4" borderId="2" xfId="0" applyFont="1" applyFill="1" applyBorder="1" applyAlignment="1">
      <alignment horizontal="center"/>
    </xf>
    <xf numFmtId="165" fontId="4" fillId="4" borderId="0" xfId="2" applyNumberFormat="1" applyFont="1" applyFill="1" applyBorder="1" applyAlignment="1">
      <alignment horizontal="center"/>
    </xf>
    <xf numFmtId="0" fontId="7" fillId="4" borderId="2" xfId="0" applyFont="1" applyFill="1" applyBorder="1" applyAlignment="1">
      <alignment horizontal="center"/>
    </xf>
    <xf numFmtId="0" fontId="4" fillId="4" borderId="0"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7" xfId="0" applyFont="1" applyFill="1" applyBorder="1" applyAlignment="1">
      <alignment horizontal="center"/>
    </xf>
    <xf numFmtId="165" fontId="4" fillId="4" borderId="7" xfId="2" applyNumberFormat="1" applyFont="1" applyFill="1" applyBorder="1" applyAlignment="1">
      <alignment horizontal="center"/>
    </xf>
    <xf numFmtId="0" fontId="4" fillId="4" borderId="26" xfId="0" applyFont="1" applyFill="1" applyBorder="1" applyAlignment="1">
      <alignment horizontal="center"/>
    </xf>
    <xf numFmtId="165" fontId="7" fillId="4" borderId="0" xfId="2" applyNumberFormat="1" applyFont="1" applyFill="1" applyBorder="1" applyAlignment="1">
      <alignment horizontal="center"/>
    </xf>
    <xf numFmtId="0" fontId="4" fillId="0" borderId="0" xfId="0" applyFont="1" applyAlignment="1">
      <alignment horizontal="left" vertical="center" indent="4"/>
    </xf>
    <xf numFmtId="167" fontId="3" fillId="0" borderId="0" xfId="2" applyNumberFormat="1" applyFont="1" applyFill="1" applyBorder="1"/>
    <xf numFmtId="166" fontId="3" fillId="0" borderId="0" xfId="1" applyNumberFormat="1" applyFont="1" applyFill="1" applyBorder="1"/>
    <xf numFmtId="164" fontId="3" fillId="0" borderId="0" xfId="0" applyNumberFormat="1" applyFont="1" applyFill="1" applyBorder="1"/>
    <xf numFmtId="167" fontId="3" fillId="0" borderId="0" xfId="2" applyNumberFormat="1" applyFont="1"/>
    <xf numFmtId="166" fontId="3" fillId="0" borderId="0" xfId="1" applyNumberFormat="1" applyFont="1"/>
    <xf numFmtId="0" fontId="3" fillId="0" borderId="0" xfId="0" quotePrefix="1" applyFont="1"/>
    <xf numFmtId="0" fontId="6" fillId="0" borderId="0" xfId="0" applyFont="1" applyAlignment="1">
      <alignment horizontal="center"/>
    </xf>
    <xf numFmtId="0" fontId="3" fillId="0" borderId="0" xfId="0" applyFont="1" applyAlignment="1"/>
    <xf numFmtId="0" fontId="3" fillId="0" borderId="0" xfId="0" applyFont="1" applyAlignment="1">
      <alignment horizontal="center"/>
    </xf>
    <xf numFmtId="0" fontId="30" fillId="0" borderId="0" xfId="0" applyFont="1"/>
    <xf numFmtId="5" fontId="3" fillId="0" borderId="0" xfId="0" applyNumberFormat="1" applyFont="1"/>
    <xf numFmtId="0" fontId="3" fillId="0" borderId="0" xfId="0" applyFont="1" applyAlignment="1">
      <alignment horizontal="right"/>
    </xf>
    <xf numFmtId="166" fontId="3" fillId="0" borderId="5" xfId="1" applyNumberFormat="1" applyFont="1" applyBorder="1"/>
    <xf numFmtId="166" fontId="31" fillId="0" borderId="0" xfId="1" applyNumberFormat="1" applyFont="1" applyBorder="1"/>
    <xf numFmtId="166" fontId="3" fillId="0" borderId="0" xfId="0" applyNumberFormat="1" applyFont="1"/>
    <xf numFmtId="166" fontId="31" fillId="0" borderId="0" xfId="1" applyNumberFormat="1" applyFont="1"/>
    <xf numFmtId="5" fontId="3" fillId="0" borderId="27" xfId="0" applyNumberFormat="1" applyFont="1" applyBorder="1"/>
    <xf numFmtId="0" fontId="4" fillId="4" borderId="0" xfId="0" applyFont="1" applyFill="1"/>
    <xf numFmtId="165" fontId="4" fillId="4" borderId="0" xfId="0" applyNumberFormat="1" applyFont="1" applyFill="1"/>
    <xf numFmtId="165" fontId="0" fillId="4" borderId="0" xfId="0" applyNumberFormat="1" applyFill="1"/>
    <xf numFmtId="0" fontId="0" fillId="4" borderId="0" xfId="0" applyFill="1"/>
    <xf numFmtId="6" fontId="21" fillId="0" borderId="13" xfId="0" applyNumberFormat="1" applyFont="1" applyBorder="1" applyAlignment="1">
      <alignment horizontal="right"/>
    </xf>
    <xf numFmtId="166" fontId="21" fillId="0" borderId="13" xfId="1" applyNumberFormat="1" applyFont="1" applyBorder="1" applyAlignment="1">
      <alignment horizontal="right"/>
    </xf>
    <xf numFmtId="8" fontId="21" fillId="0" borderId="13" xfId="0" applyNumberFormat="1" applyFont="1" applyBorder="1" applyAlignment="1">
      <alignment horizontal="right"/>
    </xf>
    <xf numFmtId="0" fontId="21" fillId="0" borderId="13" xfId="0" applyFont="1" applyBorder="1" applyAlignment="1">
      <alignment horizontal="right"/>
    </xf>
    <xf numFmtId="167" fontId="21" fillId="0" borderId="13" xfId="2" applyNumberFormat="1" applyFont="1" applyBorder="1"/>
    <xf numFmtId="0" fontId="12" fillId="0" borderId="0" xfId="0" applyFont="1" applyFill="1" applyBorder="1" applyAlignment="1">
      <alignment horizontal="center" wrapText="1"/>
    </xf>
    <xf numFmtId="8" fontId="4" fillId="0" borderId="0" xfId="0" applyNumberFormat="1" applyFont="1" applyFill="1" applyBorder="1"/>
    <xf numFmtId="0" fontId="23" fillId="0" borderId="0" xfId="0" applyFont="1"/>
    <xf numFmtId="0" fontId="33" fillId="0" borderId="0" xfId="0" applyFont="1" applyAlignment="1">
      <alignment vertical="center"/>
    </xf>
    <xf numFmtId="0" fontId="23" fillId="0" borderId="0" xfId="0" applyFont="1" applyAlignment="1">
      <alignment vertical="center"/>
    </xf>
    <xf numFmtId="3" fontId="33" fillId="0" borderId="0" xfId="0" applyNumberFormat="1" applyFont="1" applyAlignment="1">
      <alignment vertical="center"/>
    </xf>
    <xf numFmtId="0" fontId="3" fillId="0" borderId="0" xfId="0" applyFont="1" applyFill="1" applyBorder="1" applyAlignment="1">
      <alignment horizontal="left"/>
    </xf>
    <xf numFmtId="44" fontId="3" fillId="0" borderId="0" xfId="2" applyFont="1" applyFill="1" applyBorder="1"/>
    <xf numFmtId="166" fontId="6" fillId="0" borderId="0" xfId="1" applyNumberFormat="1" applyFont="1" applyFill="1" applyBorder="1"/>
    <xf numFmtId="9" fontId="3" fillId="0" borderId="0" xfId="3" applyFont="1" applyFill="1" applyBorder="1"/>
    <xf numFmtId="0" fontId="6" fillId="0" borderId="0" xfId="0" applyNumberFormat="1" applyFont="1" applyFill="1" applyBorder="1"/>
    <xf numFmtId="44" fontId="27" fillId="0" borderId="0" xfId="2" applyNumberFormat="1" applyFont="1" applyFill="1" applyBorder="1"/>
    <xf numFmtId="44" fontId="3" fillId="0" borderId="0" xfId="2" applyNumberFormat="1" applyFont="1" applyFill="1" applyBorder="1"/>
    <xf numFmtId="0" fontId="6" fillId="0" borderId="0" xfId="0" applyFont="1" applyFill="1" applyBorder="1" applyAlignment="1">
      <alignment horizontal="left"/>
    </xf>
    <xf numFmtId="167" fontId="6" fillId="0" borderId="0" xfId="2" applyNumberFormat="1" applyFont="1" applyFill="1" applyBorder="1"/>
    <xf numFmtId="43" fontId="27" fillId="0" borderId="0" xfId="1" applyNumberFormat="1" applyFont="1"/>
    <xf numFmtId="43" fontId="22" fillId="0" borderId="0" xfId="1" applyNumberFormat="1" applyFont="1"/>
    <xf numFmtId="166" fontId="3" fillId="0" borderId="0" xfId="0" applyNumberFormat="1" applyFont="1" applyFill="1" applyBorder="1"/>
    <xf numFmtId="1" fontId="3" fillId="0" borderId="0" xfId="0" applyNumberFormat="1" applyFont="1" applyFill="1" applyBorder="1"/>
    <xf numFmtId="2" fontId="3" fillId="0" borderId="0" xfId="0" applyNumberFormat="1" applyFont="1" applyFill="1" applyBorder="1"/>
    <xf numFmtId="4" fontId="3" fillId="0" borderId="0" xfId="0" applyNumberFormat="1" applyFont="1" applyFill="1" applyBorder="1"/>
    <xf numFmtId="9" fontId="3" fillId="0" borderId="0" xfId="0" applyNumberFormat="1" applyFont="1" applyFill="1" applyBorder="1"/>
    <xf numFmtId="164" fontId="22" fillId="0" borderId="0" xfId="0" applyNumberFormat="1" applyFont="1"/>
    <xf numFmtId="0" fontId="9" fillId="4" borderId="0" xfId="0" applyFont="1" applyFill="1" applyBorder="1" applyAlignment="1"/>
    <xf numFmtId="166" fontId="4" fillId="0" borderId="6" xfId="1" applyNumberFormat="1" applyFont="1" applyBorder="1"/>
    <xf numFmtId="166" fontId="13" fillId="0" borderId="0" xfId="1" applyNumberFormat="1" applyFont="1"/>
    <xf numFmtId="167" fontId="15" fillId="0" borderId="0" xfId="2" applyNumberFormat="1" applyFont="1"/>
    <xf numFmtId="165" fontId="14" fillId="0" borderId="0" xfId="0" applyNumberFormat="1" applyFont="1" applyFill="1"/>
    <xf numFmtId="41" fontId="0" fillId="0" borderId="0" xfId="0" applyNumberFormat="1" applyBorder="1" applyAlignment="1"/>
    <xf numFmtId="41" fontId="0" fillId="0" borderId="0" xfId="0" applyNumberFormat="1"/>
    <xf numFmtId="41" fontId="4" fillId="0" borderId="0" xfId="0" applyNumberFormat="1" applyFont="1" applyFill="1" applyBorder="1"/>
    <xf numFmtId="41" fontId="4" fillId="0" borderId="9" xfId="0" applyNumberFormat="1" applyFont="1" applyBorder="1" applyAlignment="1">
      <alignment horizontal="center"/>
    </xf>
    <xf numFmtId="41" fontId="4" fillId="0" borderId="10" xfId="0" applyNumberFormat="1" applyFont="1" applyBorder="1" applyAlignment="1">
      <alignment horizontal="center"/>
    </xf>
    <xf numFmtId="41" fontId="4" fillId="0" borderId="11" xfId="0" applyNumberFormat="1" applyFont="1" applyBorder="1" applyAlignment="1">
      <alignment horizontal="center"/>
    </xf>
    <xf numFmtId="41" fontId="4" fillId="0" borderId="21" xfId="0" applyNumberFormat="1" applyFont="1" applyBorder="1" applyAlignment="1">
      <alignment horizontal="center"/>
    </xf>
    <xf numFmtId="41" fontId="4" fillId="0" borderId="0" xfId="0" applyNumberFormat="1" applyFont="1"/>
    <xf numFmtId="41" fontId="4" fillId="0" borderId="2" xfId="0" applyNumberFormat="1" applyFont="1" applyBorder="1" applyAlignment="1">
      <alignment horizontal="center"/>
    </xf>
    <xf numFmtId="41" fontId="4" fillId="0" borderId="0" xfId="2" applyNumberFormat="1" applyFont="1" applyBorder="1" applyAlignment="1">
      <alignment horizontal="center"/>
    </xf>
    <xf numFmtId="41" fontId="4" fillId="0" borderId="1" xfId="0" applyNumberFormat="1" applyFont="1" applyBorder="1" applyAlignment="1">
      <alignment horizontal="center"/>
    </xf>
    <xf numFmtId="41" fontId="4" fillId="0" borderId="0" xfId="0" applyNumberFormat="1" applyFont="1" applyBorder="1" applyAlignment="1">
      <alignment horizontal="center"/>
    </xf>
    <xf numFmtId="41" fontId="4" fillId="0" borderId="8" xfId="2" applyNumberFormat="1" applyFont="1" applyBorder="1" applyAlignment="1">
      <alignment horizontal="center"/>
    </xf>
    <xf numFmtId="41" fontId="4" fillId="0" borderId="1" xfId="2" applyNumberFormat="1" applyFont="1" applyBorder="1" applyAlignment="1">
      <alignment horizontal="center"/>
    </xf>
    <xf numFmtId="41" fontId="4" fillId="0" borderId="22" xfId="2" applyNumberFormat="1" applyFont="1" applyBorder="1" applyAlignment="1">
      <alignment horizontal="center"/>
    </xf>
    <xf numFmtId="41" fontId="7" fillId="0" borderId="22" xfId="2" applyNumberFormat="1" applyFont="1" applyBorder="1" applyAlignment="1">
      <alignment horizontal="center"/>
    </xf>
    <xf numFmtId="41" fontId="4" fillId="0" borderId="31" xfId="2" applyNumberFormat="1" applyFont="1" applyBorder="1" applyAlignment="1">
      <alignment horizontal="center"/>
    </xf>
    <xf numFmtId="41" fontId="7" fillId="0" borderId="0" xfId="2" applyNumberFormat="1" applyFont="1" applyBorder="1" applyAlignment="1">
      <alignment horizontal="center"/>
    </xf>
    <xf numFmtId="41" fontId="3" fillId="0" borderId="4" xfId="0" applyNumberFormat="1" applyFont="1" applyBorder="1" applyAlignment="1">
      <alignment horizontal="center"/>
    </xf>
    <xf numFmtId="41" fontId="3" fillId="0" borderId="5" xfId="0" applyNumberFormat="1" applyFont="1" applyBorder="1" applyAlignment="1">
      <alignment horizontal="center"/>
    </xf>
    <xf numFmtId="41" fontId="3" fillId="0" borderId="3" xfId="0" applyNumberFormat="1" applyFont="1" applyBorder="1" applyAlignment="1">
      <alignment horizontal="center"/>
    </xf>
    <xf numFmtId="41" fontId="4" fillId="0" borderId="4" xfId="0" applyNumberFormat="1" applyFont="1" applyBorder="1" applyAlignment="1">
      <alignment horizontal="center"/>
    </xf>
    <xf numFmtId="41" fontId="4" fillId="0" borderId="5" xfId="0" applyNumberFormat="1" applyFont="1" applyBorder="1" applyAlignment="1">
      <alignment horizontal="center"/>
    </xf>
    <xf numFmtId="41" fontId="4" fillId="0" borderId="3" xfId="0" applyNumberFormat="1" applyFont="1" applyBorder="1" applyAlignment="1">
      <alignment horizontal="center"/>
    </xf>
    <xf numFmtId="41" fontId="4" fillId="0" borderId="8" xfId="0" applyNumberFormat="1" applyFont="1" applyBorder="1" applyAlignment="1">
      <alignment horizontal="center"/>
    </xf>
    <xf numFmtId="41" fontId="3" fillId="0" borderId="0" xfId="0" applyNumberFormat="1" applyFont="1" applyBorder="1" applyAlignment="1">
      <alignment horizontal="center"/>
    </xf>
    <xf numFmtId="41" fontId="0" fillId="0" borderId="0" xfId="0" applyNumberFormat="1" applyBorder="1"/>
    <xf numFmtId="41" fontId="3" fillId="0" borderId="0" xfId="0" applyNumberFormat="1" applyFont="1" applyBorder="1"/>
    <xf numFmtId="41" fontId="7" fillId="0" borderId="0" xfId="0" applyNumberFormat="1" applyFont="1" applyFill="1" applyBorder="1" applyAlignment="1">
      <alignment horizontal="center" wrapText="1"/>
    </xf>
    <xf numFmtId="41" fontId="12" fillId="0" borderId="0" xfId="0" applyNumberFormat="1" applyFont="1" applyFill="1" applyBorder="1"/>
    <xf numFmtId="41" fontId="7" fillId="0" borderId="0" xfId="0" applyNumberFormat="1" applyFont="1" applyFill="1" applyBorder="1"/>
    <xf numFmtId="41" fontId="4" fillId="0" borderId="0" xfId="2" applyNumberFormat="1" applyFont="1" applyFill="1" applyBorder="1"/>
    <xf numFmtId="41" fontId="4" fillId="0" borderId="0" xfId="1" applyNumberFormat="1" applyFont="1" applyFill="1" applyBorder="1"/>
    <xf numFmtId="41" fontId="4" fillId="0" borderId="0" xfId="2" applyNumberFormat="1" applyFont="1" applyFill="1" applyBorder="1" applyAlignment="1">
      <alignment wrapText="1"/>
    </xf>
    <xf numFmtId="42" fontId="4" fillId="0" borderId="0" xfId="2" applyNumberFormat="1" applyFont="1" applyFill="1" applyBorder="1"/>
    <xf numFmtId="42" fontId="4" fillId="0" borderId="0" xfId="2" applyNumberFormat="1" applyFont="1" applyBorder="1" applyAlignment="1">
      <alignment horizontal="center"/>
    </xf>
    <xf numFmtId="42" fontId="7" fillId="0" borderId="22" xfId="2" applyNumberFormat="1" applyFont="1" applyBorder="1" applyAlignment="1">
      <alignment horizontal="center"/>
    </xf>
    <xf numFmtId="0" fontId="7" fillId="0" borderId="2" xfId="0" applyFont="1" applyBorder="1"/>
    <xf numFmtId="43" fontId="7" fillId="0" borderId="0" xfId="0" applyNumberFormat="1" applyFont="1" applyFill="1" applyBorder="1"/>
    <xf numFmtId="43" fontId="4" fillId="0" borderId="0" xfId="0" applyNumberFormat="1" applyFont="1" applyFill="1" applyBorder="1"/>
    <xf numFmtId="44" fontId="13" fillId="0" borderId="0" xfId="0" applyNumberFormat="1" applyFont="1" applyFill="1" applyBorder="1"/>
    <xf numFmtId="42" fontId="4" fillId="0" borderId="0" xfId="1" applyNumberFormat="1" applyFont="1" applyFill="1" applyBorder="1"/>
    <xf numFmtId="41" fontId="13" fillId="0" borderId="0" xfId="2" applyNumberFormat="1" applyFont="1" applyFill="1" applyBorder="1"/>
    <xf numFmtId="0" fontId="8" fillId="0" borderId="0" xfId="0" applyFont="1" applyFill="1" applyBorder="1"/>
    <xf numFmtId="0" fontId="33" fillId="0" borderId="0" xfId="0" applyFont="1" applyFill="1" applyAlignment="1">
      <alignment vertical="center"/>
    </xf>
    <xf numFmtId="0" fontId="0" fillId="0" borderId="0" xfId="0" applyFill="1" applyAlignment="1"/>
    <xf numFmtId="0" fontId="33" fillId="0" borderId="0" xfId="0" applyFont="1" applyAlignment="1">
      <alignment horizontal="left" vertical="center"/>
    </xf>
    <xf numFmtId="49" fontId="23" fillId="0" borderId="0" xfId="0" applyNumberFormat="1" applyFont="1" applyAlignment="1">
      <alignment horizontal="right"/>
    </xf>
    <xf numFmtId="0" fontId="2" fillId="0" borderId="0" xfId="0" applyFont="1" applyFill="1" applyBorder="1"/>
    <xf numFmtId="44" fontId="21" fillId="0" borderId="0" xfId="0" applyNumberFormat="1" applyFont="1"/>
    <xf numFmtId="43" fontId="21" fillId="0" borderId="0" xfId="0" applyNumberFormat="1" applyFont="1"/>
    <xf numFmtId="43" fontId="24" fillId="0" borderId="0" xfId="1" applyNumberFormat="1" applyFont="1"/>
    <xf numFmtId="43" fontId="21" fillId="0" borderId="0" xfId="1" applyNumberFormat="1" applyFont="1"/>
    <xf numFmtId="0" fontId="22" fillId="5" borderId="0" xfId="0" applyFont="1" applyFill="1" applyAlignment="1">
      <alignment horizontal="right"/>
    </xf>
    <xf numFmtId="165" fontId="13" fillId="4" borderId="0" xfId="0" applyNumberFormat="1" applyFont="1" applyFill="1"/>
    <xf numFmtId="166" fontId="13" fillId="4" borderId="0" xfId="1" applyNumberFormat="1" applyFont="1" applyFill="1"/>
    <xf numFmtId="167" fontId="4" fillId="4" borderId="0" xfId="2" applyNumberFormat="1" applyFont="1" applyFill="1"/>
    <xf numFmtId="167" fontId="7" fillId="0" borderId="0" xfId="2" applyNumberFormat="1" applyFont="1" applyBorder="1" applyAlignment="1">
      <alignment horizontal="center"/>
    </xf>
    <xf numFmtId="41" fontId="0" fillId="4" borderId="2" xfId="0" applyNumberFormat="1" applyFill="1" applyBorder="1"/>
    <xf numFmtId="41" fontId="4" fillId="4" borderId="0" xfId="0" applyNumberFormat="1" applyFont="1" applyFill="1" applyBorder="1"/>
    <xf numFmtId="41" fontId="7" fillId="4" borderId="0" xfId="0" applyNumberFormat="1" applyFont="1" applyFill="1" applyBorder="1" applyAlignment="1">
      <alignment horizontal="right"/>
    </xf>
    <xf numFmtId="41" fontId="0" fillId="4" borderId="0" xfId="0" applyNumberFormat="1" applyFill="1" applyBorder="1"/>
    <xf numFmtId="41" fontId="0" fillId="4" borderId="0" xfId="0" applyNumberFormat="1" applyFill="1"/>
    <xf numFmtId="41" fontId="7" fillId="4" borderId="0" xfId="0" applyNumberFormat="1" applyFont="1" applyFill="1" applyBorder="1" applyAlignment="1">
      <alignment horizontal="center"/>
    </xf>
    <xf numFmtId="41" fontId="7" fillId="4" borderId="0" xfId="0" applyNumberFormat="1" applyFont="1" applyFill="1" applyBorder="1" applyAlignment="1">
      <alignment wrapText="1"/>
    </xf>
    <xf numFmtId="41" fontId="7" fillId="4" borderId="0" xfId="0" applyNumberFormat="1" applyFont="1" applyFill="1" applyBorder="1"/>
    <xf numFmtId="42" fontId="4" fillId="4" borderId="0" xfId="0" applyNumberFormat="1" applyFont="1" applyFill="1" applyBorder="1"/>
    <xf numFmtId="41" fontId="4" fillId="4" borderId="0" xfId="1" applyNumberFormat="1" applyFont="1" applyFill="1" applyBorder="1"/>
    <xf numFmtId="42" fontId="13" fillId="4" borderId="0" xfId="0" applyNumberFormat="1" applyFont="1" applyFill="1" applyBorder="1"/>
    <xf numFmtId="41" fontId="13" fillId="4" borderId="0" xfId="0" applyNumberFormat="1" applyFont="1" applyFill="1" applyBorder="1"/>
    <xf numFmtId="41" fontId="4" fillId="4" borderId="8" xfId="2" applyNumberFormat="1" applyFont="1" applyFill="1" applyBorder="1"/>
    <xf numFmtId="42" fontId="7" fillId="4" borderId="0" xfId="0" applyNumberFormat="1" applyFont="1" applyFill="1" applyBorder="1"/>
    <xf numFmtId="41" fontId="4" fillId="4" borderId="0" xfId="0" applyNumberFormat="1" applyFont="1" applyFill="1"/>
    <xf numFmtId="41" fontId="19" fillId="4" borderId="0" xfId="0" applyNumberFormat="1" applyFont="1" applyFill="1" applyBorder="1"/>
    <xf numFmtId="41" fontId="18" fillId="4" borderId="0" xfId="1" applyNumberFormat="1" applyFont="1" applyFill="1" applyBorder="1"/>
    <xf numFmtId="42" fontId="4" fillId="4" borderId="0" xfId="0" applyNumberFormat="1" applyFont="1" applyFill="1"/>
    <xf numFmtId="41" fontId="4" fillId="4" borderId="0" xfId="0" quotePrefix="1" applyNumberFormat="1" applyFont="1" applyFill="1" applyBorder="1"/>
    <xf numFmtId="41" fontId="28" fillId="4" borderId="0" xfId="0" applyNumberFormat="1" applyFont="1" applyFill="1" applyBorder="1"/>
    <xf numFmtId="41" fontId="36" fillId="0" borderId="2" xfId="0" applyNumberFormat="1" applyFont="1" applyBorder="1"/>
    <xf numFmtId="44" fontId="4" fillId="0" borderId="0" xfId="2" applyNumberFormat="1" applyFont="1" applyFill="1" applyBorder="1"/>
    <xf numFmtId="41" fontId="37" fillId="0" borderId="0" xfId="0" applyNumberFormat="1" applyFont="1" applyFill="1" applyBorder="1" applyAlignment="1">
      <alignment horizontal="center" wrapText="1"/>
    </xf>
    <xf numFmtId="41" fontId="38" fillId="0" borderId="0" xfId="0" applyNumberFormat="1" applyFont="1" applyFill="1" applyBorder="1"/>
    <xf numFmtId="44" fontId="4" fillId="4" borderId="0" xfId="0" applyNumberFormat="1" applyFont="1" applyFill="1" applyBorder="1"/>
    <xf numFmtId="43" fontId="4" fillId="4" borderId="0" xfId="0" applyNumberFormat="1" applyFont="1" applyFill="1" applyBorder="1"/>
    <xf numFmtId="44" fontId="13" fillId="4" borderId="0" xfId="0" applyNumberFormat="1" applyFont="1" applyFill="1" applyBorder="1"/>
    <xf numFmtId="43" fontId="13" fillId="4" borderId="0" xfId="0" applyNumberFormat="1" applyFont="1" applyFill="1" applyBorder="1"/>
    <xf numFmtId="43" fontId="18" fillId="4" borderId="0" xfId="2" applyNumberFormat="1" applyFont="1" applyFill="1" applyBorder="1"/>
    <xf numFmtId="44" fontId="7" fillId="4" borderId="0" xfId="2" applyNumberFormat="1" applyFont="1" applyFill="1" applyBorder="1"/>
    <xf numFmtId="0" fontId="12" fillId="4" borderId="0" xfId="0" applyFont="1" applyFill="1" applyBorder="1" applyAlignment="1">
      <alignment horizontal="center"/>
    </xf>
    <xf numFmtId="0" fontId="7" fillId="4" borderId="0" xfId="0" applyFont="1" applyFill="1" applyBorder="1"/>
    <xf numFmtId="0" fontId="4" fillId="4" borderId="8" xfId="0" applyFont="1" applyFill="1" applyBorder="1" applyAlignment="1">
      <alignment horizontal="center"/>
    </xf>
    <xf numFmtId="41" fontId="4" fillId="4" borderId="8" xfId="2" applyNumberFormat="1" applyFont="1" applyFill="1" applyBorder="1" applyAlignment="1">
      <alignment horizontal="center"/>
    </xf>
    <xf numFmtId="42" fontId="4" fillId="4" borderId="22" xfId="2" applyNumberFormat="1" applyFont="1" applyFill="1" applyBorder="1" applyAlignment="1">
      <alignment horizontal="center"/>
    </xf>
    <xf numFmtId="41" fontId="4" fillId="4" borderId="0" xfId="2" applyNumberFormat="1" applyFont="1" applyFill="1" applyBorder="1" applyAlignment="1">
      <alignment horizontal="center"/>
    </xf>
    <xf numFmtId="42" fontId="4" fillId="4" borderId="0" xfId="2" applyNumberFormat="1" applyFont="1" applyFill="1" applyBorder="1" applyAlignment="1">
      <alignment horizontal="center"/>
    </xf>
    <xf numFmtId="0" fontId="4" fillId="4" borderId="0" xfId="0" applyFont="1" applyFill="1" applyBorder="1" applyAlignment="1">
      <alignment horizontal="left"/>
    </xf>
    <xf numFmtId="165" fontId="4" fillId="4" borderId="0" xfId="2" applyNumberFormat="1" applyFont="1" applyFill="1" applyBorder="1" applyAlignment="1">
      <alignment horizontal="left"/>
    </xf>
    <xf numFmtId="42" fontId="7" fillId="4" borderId="22" xfId="2" applyNumberFormat="1" applyFont="1" applyFill="1" applyBorder="1" applyAlignment="1">
      <alignment horizontal="center"/>
    </xf>
    <xf numFmtId="0" fontId="12" fillId="4" borderId="0" xfId="0" applyFont="1" applyFill="1" applyBorder="1" applyAlignment="1">
      <alignment horizontal="right" wrapText="1"/>
    </xf>
    <xf numFmtId="0" fontId="12" fillId="4" borderId="0" xfId="0" applyFont="1" applyFill="1" applyBorder="1" applyAlignment="1">
      <alignment horizontal="right"/>
    </xf>
    <xf numFmtId="0" fontId="33" fillId="4" borderId="0" xfId="0" applyFont="1" applyFill="1" applyAlignment="1">
      <alignment vertical="center"/>
    </xf>
    <xf numFmtId="3" fontId="33" fillId="4" borderId="0" xfId="0" applyNumberFormat="1" applyFont="1" applyFill="1" applyAlignment="1">
      <alignment vertical="center"/>
    </xf>
    <xf numFmtId="0" fontId="33" fillId="4" borderId="0" xfId="0" quotePrefix="1" applyFont="1" applyFill="1" applyAlignment="1">
      <alignment vertical="center"/>
    </xf>
    <xf numFmtId="0" fontId="7" fillId="4" borderId="0" xfId="0" applyFont="1" applyFill="1"/>
    <xf numFmtId="0" fontId="6" fillId="4" borderId="0" xfId="0" applyFont="1" applyFill="1" applyBorder="1"/>
    <xf numFmtId="0" fontId="3" fillId="4" borderId="0" xfId="0" applyFont="1" applyFill="1" applyBorder="1"/>
    <xf numFmtId="0" fontId="8" fillId="4" borderId="0" xfId="0" applyFont="1" applyFill="1"/>
    <xf numFmtId="0" fontId="8" fillId="4" borderId="0" xfId="0" applyFont="1" applyFill="1" applyAlignment="1">
      <alignment horizontal="right"/>
    </xf>
    <xf numFmtId="0" fontId="3" fillId="4" borderId="0" xfId="0" applyFont="1" applyFill="1" applyBorder="1" applyAlignment="1">
      <alignment horizontal="left"/>
    </xf>
    <xf numFmtId="166" fontId="3" fillId="4" borderId="0" xfId="1" applyNumberFormat="1" applyFont="1" applyFill="1" applyBorder="1"/>
    <xf numFmtId="44" fontId="3" fillId="4" borderId="0" xfId="2" applyFont="1" applyFill="1" applyBorder="1"/>
    <xf numFmtId="44" fontId="3" fillId="4" borderId="0" xfId="2" applyNumberFormat="1" applyFont="1" applyFill="1" applyBorder="1"/>
    <xf numFmtId="167" fontId="3" fillId="4" borderId="0" xfId="2" applyNumberFormat="1" applyFont="1" applyFill="1" applyBorder="1"/>
    <xf numFmtId="166" fontId="6" fillId="4" borderId="0" xfId="1" applyNumberFormat="1" applyFont="1" applyFill="1" applyBorder="1"/>
    <xf numFmtId="0" fontId="2" fillId="4" borderId="0" xfId="0" applyFont="1" applyFill="1" applyBorder="1"/>
    <xf numFmtId="9" fontId="3" fillId="4" borderId="0" xfId="3" applyFont="1" applyFill="1" applyBorder="1"/>
    <xf numFmtId="0" fontId="22" fillId="4" borderId="0" xfId="0" applyFont="1" applyFill="1"/>
    <xf numFmtId="164" fontId="30" fillId="4" borderId="0" xfId="0" applyNumberFormat="1" applyFont="1" applyFill="1" applyBorder="1"/>
    <xf numFmtId="43" fontId="3" fillId="0" borderId="0" xfId="1" applyFont="1" applyFill="1" applyBorder="1"/>
    <xf numFmtId="43" fontId="30" fillId="0" borderId="0" xfId="1" applyFont="1" applyFill="1" applyBorder="1"/>
    <xf numFmtId="44" fontId="22" fillId="0" borderId="0" xfId="2" applyFont="1"/>
    <xf numFmtId="43" fontId="3" fillId="4" borderId="0" xfId="2" applyNumberFormat="1" applyFont="1" applyFill="1" applyBorder="1"/>
    <xf numFmtId="0" fontId="6" fillId="4" borderId="0" xfId="0" applyNumberFormat="1" applyFont="1" applyFill="1" applyBorder="1"/>
    <xf numFmtId="43" fontId="27" fillId="4" borderId="0" xfId="2" applyNumberFormat="1" applyFont="1" applyFill="1" applyBorder="1"/>
    <xf numFmtId="0" fontId="6" fillId="4" borderId="0" xfId="0" applyFont="1" applyFill="1" applyBorder="1" applyAlignment="1">
      <alignment horizontal="left"/>
    </xf>
    <xf numFmtId="167" fontId="6" fillId="4" borderId="0" xfId="2" applyNumberFormat="1" applyFont="1" applyFill="1" applyBorder="1"/>
    <xf numFmtId="0" fontId="6" fillId="4" borderId="0" xfId="0" applyFont="1" applyFill="1"/>
    <xf numFmtId="166" fontId="31" fillId="4" borderId="0" xfId="1" applyNumberFormat="1" applyFont="1" applyFill="1" applyBorder="1"/>
    <xf numFmtId="166" fontId="34" fillId="4" borderId="0" xfId="1" applyNumberFormat="1" applyFont="1" applyFill="1" applyBorder="1"/>
    <xf numFmtId="44" fontId="27" fillId="4" borderId="0" xfId="1" applyNumberFormat="1" applyFont="1" applyFill="1"/>
    <xf numFmtId="43" fontId="22" fillId="4" borderId="0" xfId="1" applyNumberFormat="1" applyFont="1" applyFill="1"/>
    <xf numFmtId="43" fontId="27" fillId="4" borderId="0" xfId="1" applyNumberFormat="1" applyFont="1" applyFill="1"/>
    <xf numFmtId="43" fontId="35" fillId="4" borderId="0" xfId="1" applyNumberFormat="1" applyFont="1" applyFill="1"/>
    <xf numFmtId="166" fontId="3" fillId="4" borderId="0" xfId="0" applyNumberFormat="1" applyFont="1" applyFill="1" applyBorder="1"/>
    <xf numFmtId="1" fontId="3" fillId="4" borderId="0" xfId="0" applyNumberFormat="1" applyFont="1" applyFill="1" applyBorder="1"/>
    <xf numFmtId="164" fontId="3" fillId="4" borderId="0" xfId="0" applyNumberFormat="1" applyFont="1" applyFill="1" applyBorder="1"/>
    <xf numFmtId="2" fontId="3" fillId="4" borderId="0" xfId="0" applyNumberFormat="1" applyFont="1" applyFill="1" applyBorder="1"/>
    <xf numFmtId="4" fontId="3" fillId="4" borderId="0" xfId="0" applyNumberFormat="1" applyFont="1" applyFill="1" applyBorder="1"/>
    <xf numFmtId="9" fontId="3" fillId="4" borderId="0" xfId="0" applyNumberFormat="1" applyFont="1" applyFill="1" applyBorder="1"/>
    <xf numFmtId="4" fontId="30" fillId="4" borderId="0" xfId="0" applyNumberFormat="1" applyFont="1" applyFill="1" applyBorder="1"/>
    <xf numFmtId="164" fontId="22" fillId="4" borderId="0" xfId="0" applyNumberFormat="1" applyFont="1" applyFill="1"/>
    <xf numFmtId="44" fontId="21" fillId="4" borderId="0" xfId="0" applyNumberFormat="1" applyFont="1" applyFill="1"/>
    <xf numFmtId="43" fontId="21" fillId="4" borderId="0" xfId="0" applyNumberFormat="1" applyFont="1" applyFill="1"/>
    <xf numFmtId="43" fontId="24" fillId="4" borderId="0" xfId="1" applyNumberFormat="1" applyFont="1" applyFill="1"/>
    <xf numFmtId="43" fontId="21" fillId="4" borderId="0" xfId="1" applyNumberFormat="1" applyFont="1" applyFill="1"/>
    <xf numFmtId="44" fontId="6" fillId="4" borderId="0" xfId="0" applyNumberFormat="1" applyFont="1" applyFill="1"/>
    <xf numFmtId="0" fontId="40" fillId="4" borderId="0" xfId="0" applyFont="1" applyFill="1" applyAlignment="1">
      <alignment horizontal="right"/>
    </xf>
    <xf numFmtId="44" fontId="4" fillId="4" borderId="0" xfId="1" applyNumberFormat="1" applyFont="1" applyFill="1" applyBorder="1"/>
    <xf numFmtId="9" fontId="4" fillId="4" borderId="0" xfId="0" applyNumberFormat="1" applyFont="1" applyFill="1" applyBorder="1"/>
    <xf numFmtId="0" fontId="4" fillId="4" borderId="0" xfId="0" applyNumberFormat="1" applyFont="1" applyFill="1"/>
    <xf numFmtId="0" fontId="4" fillId="4" borderId="0" xfId="0" applyFont="1" applyFill="1" applyBorder="1"/>
    <xf numFmtId="0" fontId="4" fillId="4" borderId="2" xfId="0" applyFont="1" applyFill="1" applyBorder="1"/>
    <xf numFmtId="0" fontId="4" fillId="4" borderId="1" xfId="0" applyFont="1" applyFill="1" applyBorder="1"/>
    <xf numFmtId="0" fontId="7" fillId="4" borderId="1" xfId="0" applyFont="1" applyFill="1" applyBorder="1" applyAlignment="1">
      <alignment horizontal="center"/>
    </xf>
    <xf numFmtId="2" fontId="13" fillId="4" borderId="2" xfId="0" applyNumberFormat="1" applyFont="1" applyFill="1" applyBorder="1"/>
    <xf numFmtId="2" fontId="13" fillId="4" borderId="1" xfId="0" applyNumberFormat="1" applyFont="1" applyFill="1" applyBorder="1"/>
    <xf numFmtId="43" fontId="18" fillId="4" borderId="2" xfId="0" applyNumberFormat="1" applyFont="1" applyFill="1" applyBorder="1"/>
    <xf numFmtId="2" fontId="4" fillId="4" borderId="2" xfId="0" applyNumberFormat="1" applyFont="1" applyFill="1" applyBorder="1"/>
    <xf numFmtId="2" fontId="4" fillId="4" borderId="1" xfId="0" applyNumberFormat="1" applyFont="1" applyFill="1" applyBorder="1"/>
    <xf numFmtId="164" fontId="7" fillId="4" borderId="1" xfId="0" applyNumberFormat="1" applyFont="1" applyFill="1" applyBorder="1"/>
    <xf numFmtId="2" fontId="7" fillId="4" borderId="2" xfId="0" applyNumberFormat="1" applyFont="1" applyFill="1" applyBorder="1"/>
    <xf numFmtId="1" fontId="4" fillId="4" borderId="2" xfId="0" applyNumberFormat="1" applyFont="1" applyFill="1" applyBorder="1"/>
    <xf numFmtId="164" fontId="13" fillId="4" borderId="2" xfId="0" applyNumberFormat="1" applyFont="1" applyFill="1" applyBorder="1"/>
    <xf numFmtId="164" fontId="4" fillId="4" borderId="2" xfId="0" applyNumberFormat="1" applyFont="1" applyFill="1" applyBorder="1"/>
    <xf numFmtId="1" fontId="4" fillId="4" borderId="1" xfId="0" applyNumberFormat="1" applyFont="1" applyFill="1" applyBorder="1"/>
    <xf numFmtId="4" fontId="4" fillId="4" borderId="1" xfId="0" applyNumberFormat="1" applyFont="1" applyFill="1" applyBorder="1"/>
    <xf numFmtId="44" fontId="4" fillId="4" borderId="1" xfId="2" applyFont="1" applyFill="1" applyBorder="1"/>
    <xf numFmtId="9" fontId="13" fillId="4" borderId="1" xfId="0" applyNumberFormat="1" applyFont="1" applyFill="1" applyBorder="1"/>
    <xf numFmtId="4" fontId="13" fillId="4" borderId="1" xfId="0" applyNumberFormat="1" applyFont="1" applyFill="1" applyBorder="1"/>
    <xf numFmtId="0" fontId="4" fillId="4" borderId="4" xfId="0" applyFont="1" applyFill="1" applyBorder="1"/>
    <xf numFmtId="164" fontId="7" fillId="4" borderId="3" xfId="0" applyNumberFormat="1" applyFont="1" applyFill="1" applyBorder="1"/>
    <xf numFmtId="0" fontId="7" fillId="4" borderId="4" xfId="0" applyFont="1" applyFill="1" applyBorder="1"/>
    <xf numFmtId="0" fontId="7" fillId="4" borderId="0" xfId="0" applyFont="1" applyFill="1" applyBorder="1" applyAlignment="1">
      <alignment horizontal="left" indent="4"/>
    </xf>
    <xf numFmtId="4" fontId="4" fillId="4" borderId="0" xfId="0" applyNumberFormat="1" applyFont="1" applyFill="1" applyBorder="1"/>
    <xf numFmtId="44" fontId="4" fillId="4" borderId="0" xfId="2" applyNumberFormat="1" applyFont="1" applyFill="1" applyBorder="1"/>
    <xf numFmtId="44" fontId="4" fillId="4" borderId="5" xfId="2" applyNumberFormat="1" applyFont="1" applyFill="1" applyBorder="1"/>
    <xf numFmtId="166" fontId="4" fillId="4" borderId="0" xfId="1" applyNumberFormat="1" applyFont="1" applyFill="1" applyBorder="1"/>
    <xf numFmtId="44" fontId="4" fillId="4" borderId="0" xfId="2" applyFont="1" applyFill="1" applyBorder="1"/>
    <xf numFmtId="166" fontId="4" fillId="4" borderId="5" xfId="1" applyNumberFormat="1" applyFont="1" applyFill="1" applyBorder="1"/>
    <xf numFmtId="44" fontId="4" fillId="4" borderId="5" xfId="2" applyFont="1" applyFill="1" applyBorder="1"/>
    <xf numFmtId="44" fontId="18" fillId="4" borderId="2" xfId="0" applyNumberFormat="1" applyFont="1" applyFill="1" applyBorder="1"/>
    <xf numFmtId="0" fontId="13" fillId="4" borderId="1" xfId="0" applyFont="1" applyFill="1" applyBorder="1"/>
    <xf numFmtId="0" fontId="13" fillId="4" borderId="2" xfId="0" applyFont="1" applyFill="1" applyBorder="1"/>
    <xf numFmtId="42" fontId="4" fillId="4" borderId="0" xfId="2" applyNumberFormat="1" applyFont="1" applyFill="1"/>
    <xf numFmtId="42" fontId="4" fillId="4" borderId="0" xfId="0" applyNumberFormat="1" applyFont="1" applyFill="1" applyAlignment="1">
      <alignment horizontal="right"/>
    </xf>
    <xf numFmtId="0" fontId="4" fillId="4" borderId="0" xfId="0" quotePrefix="1" applyFont="1" applyFill="1"/>
    <xf numFmtId="41" fontId="4" fillId="4" borderId="0" xfId="1" applyNumberFormat="1" applyFont="1" applyFill="1" applyAlignment="1">
      <alignment horizontal="right"/>
    </xf>
    <xf numFmtId="41" fontId="13" fillId="4" borderId="0" xfId="1" applyNumberFormat="1" applyFont="1" applyFill="1" applyAlignment="1">
      <alignment horizontal="right"/>
    </xf>
    <xf numFmtId="41" fontId="4" fillId="4" borderId="8" xfId="1" applyNumberFormat="1" applyFont="1" applyFill="1" applyBorder="1" applyAlignment="1">
      <alignment horizontal="right"/>
    </xf>
    <xf numFmtId="42" fontId="4" fillId="4" borderId="0" xfId="0" applyNumberFormat="1" applyFont="1" applyFill="1" applyAlignment="1">
      <alignment horizontal="center"/>
    </xf>
    <xf numFmtId="41" fontId="4" fillId="4" borderId="0" xfId="0" applyNumberFormat="1" applyFont="1" applyFill="1" applyAlignment="1">
      <alignment horizontal="center"/>
    </xf>
    <xf numFmtId="41" fontId="4" fillId="4" borderId="8" xfId="0" applyNumberFormat="1" applyFont="1" applyFill="1" applyBorder="1" applyAlignment="1">
      <alignment horizontal="center"/>
    </xf>
    <xf numFmtId="42" fontId="4" fillId="4" borderId="0" xfId="2" applyNumberFormat="1" applyFont="1" applyFill="1" applyAlignment="1">
      <alignment horizontal="right"/>
    </xf>
    <xf numFmtId="41" fontId="4" fillId="4" borderId="8" xfId="1" applyNumberFormat="1" applyFont="1" applyFill="1" applyBorder="1" applyAlignment="1"/>
    <xf numFmtId="42" fontId="4" fillId="4" borderId="22" xfId="2" applyNumberFormat="1" applyFont="1" applyFill="1" applyBorder="1" applyAlignment="1">
      <alignment horizontal="right"/>
    </xf>
    <xf numFmtId="42" fontId="4" fillId="4" borderId="0" xfId="2" applyNumberFormat="1" applyFont="1" applyFill="1" applyAlignment="1">
      <alignment horizontal="right" vertical="top"/>
    </xf>
    <xf numFmtId="41" fontId="4" fillId="4" borderId="0" xfId="1" applyNumberFormat="1" applyFont="1" applyFill="1" applyAlignment="1">
      <alignment horizontal="right" vertical="top"/>
    </xf>
    <xf numFmtId="0" fontId="19" fillId="4" borderId="0" xfId="0" applyFont="1" applyFill="1"/>
    <xf numFmtId="166" fontId="4" fillId="4" borderId="0" xfId="1" applyNumberFormat="1" applyFont="1" applyFill="1"/>
    <xf numFmtId="166" fontId="4" fillId="4" borderId="6" xfId="1" applyNumberFormat="1" applyFont="1" applyFill="1" applyBorder="1"/>
    <xf numFmtId="165" fontId="4" fillId="4" borderId="0" xfId="0" applyNumberFormat="1" applyFont="1" applyFill="1" applyAlignment="1">
      <alignment horizontal="center"/>
    </xf>
    <xf numFmtId="164" fontId="4" fillId="4" borderId="13" xfId="0" applyNumberFormat="1" applyFont="1" applyFill="1" applyBorder="1" applyAlignment="1">
      <alignment horizontal="right"/>
    </xf>
    <xf numFmtId="0" fontId="2" fillId="0" borderId="0" xfId="0" quotePrefix="1" applyFont="1"/>
    <xf numFmtId="166" fontId="30" fillId="0" borderId="0" xfId="1" applyNumberFormat="1" applyFont="1"/>
    <xf numFmtId="0" fontId="0" fillId="0" borderId="0" xfId="0" quotePrefix="1"/>
    <xf numFmtId="167" fontId="3" fillId="0" borderId="0" xfId="0" applyNumberFormat="1" applyFont="1" applyBorder="1"/>
    <xf numFmtId="0" fontId="41" fillId="0" borderId="0" xfId="0" applyFont="1"/>
    <xf numFmtId="0" fontId="42" fillId="0" borderId="0" xfId="0" applyFont="1"/>
    <xf numFmtId="166" fontId="42" fillId="0" borderId="0" xfId="0" applyNumberFormat="1" applyFont="1"/>
    <xf numFmtId="167" fontId="3" fillId="0" borderId="0" xfId="2" applyNumberFormat="1" applyFont="1" applyBorder="1"/>
    <xf numFmtId="166" fontId="43" fillId="0" borderId="0" xfId="0" applyNumberFormat="1" applyFont="1"/>
    <xf numFmtId="167" fontId="42" fillId="0" borderId="0" xfId="2" applyNumberFormat="1" applyFont="1"/>
    <xf numFmtId="0" fontId="3" fillId="0" borderId="0" xfId="0" applyFont="1" applyAlignment="1">
      <alignment horizontal="center"/>
    </xf>
    <xf numFmtId="0" fontId="0" fillId="0" borderId="0" xfId="0" applyAlignment="1">
      <alignment horizontal="center"/>
    </xf>
    <xf numFmtId="0" fontId="21" fillId="0" borderId="0" xfId="0" quotePrefix="1" applyFont="1"/>
    <xf numFmtId="168" fontId="4" fillId="0" borderId="0" xfId="0" applyNumberFormat="1" applyFont="1"/>
    <xf numFmtId="167" fontId="3" fillId="6" borderId="0" xfId="2" applyNumberFormat="1" applyFont="1" applyFill="1"/>
    <xf numFmtId="0" fontId="3" fillId="6" borderId="0" xfId="0" applyFont="1" applyFill="1"/>
    <xf numFmtId="166" fontId="3" fillId="6" borderId="0" xfId="1" applyNumberFormat="1" applyFont="1" applyFill="1"/>
    <xf numFmtId="0" fontId="3" fillId="6" borderId="0" xfId="0" quotePrefix="1" applyFont="1" applyFill="1"/>
    <xf numFmtId="0" fontId="0" fillId="6" borderId="0" xfId="0" applyFill="1"/>
    <xf numFmtId="5" fontId="1" fillId="0" borderId="0" xfId="2" applyNumberFormat="1" applyFont="1"/>
    <xf numFmtId="5" fontId="30" fillId="0" borderId="0" xfId="0" applyNumberFormat="1" applyFont="1"/>
    <xf numFmtId="0" fontId="46" fillId="0" borderId="0" xfId="0" applyFont="1"/>
    <xf numFmtId="0" fontId="47" fillId="0" borderId="0" xfId="0" applyFont="1"/>
    <xf numFmtId="166" fontId="47" fillId="0" borderId="0" xfId="0" applyNumberFormat="1" applyFont="1"/>
    <xf numFmtId="166" fontId="3" fillId="0" borderId="0" xfId="1" applyNumberFormat="1" applyFont="1" applyBorder="1"/>
    <xf numFmtId="166" fontId="48" fillId="0" borderId="0" xfId="0" applyNumberFormat="1" applyFont="1"/>
    <xf numFmtId="166" fontId="3" fillId="0" borderId="0" xfId="0" applyNumberFormat="1" applyFont="1" applyBorder="1"/>
    <xf numFmtId="0" fontId="4" fillId="0" borderId="2" xfId="0" applyFont="1" applyBorder="1" applyAlignment="1">
      <alignment horizontal="center"/>
    </xf>
    <xf numFmtId="164" fontId="4" fillId="0" borderId="0" xfId="0" applyNumberFormat="1" applyFont="1" applyFill="1" applyBorder="1" applyAlignment="1">
      <alignment horizontal="right"/>
    </xf>
    <xf numFmtId="41" fontId="4" fillId="4" borderId="8" xfId="0" applyNumberFormat="1" applyFont="1" applyFill="1" applyBorder="1"/>
    <xf numFmtId="0" fontId="4" fillId="0" borderId="0" xfId="0" applyFont="1" applyAlignment="1">
      <alignment wrapText="1"/>
    </xf>
    <xf numFmtId="0" fontId="7" fillId="0" borderId="0" xfId="0" applyFont="1" applyAlignment="1">
      <alignment vertical="center"/>
    </xf>
    <xf numFmtId="0" fontId="7" fillId="0" borderId="0" xfId="0" applyFont="1" applyAlignment="1">
      <alignment horizontal="justify" vertical="center" wrapText="1"/>
    </xf>
    <xf numFmtId="0" fontId="25" fillId="0" borderId="0" xfId="0" applyFont="1" applyAlignment="1">
      <alignment horizontal="left" vertical="center" indent="5"/>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 xfId="0" applyFont="1" applyBorder="1" applyAlignment="1">
      <alignment horizontal="right" vertical="center" wrapText="1"/>
    </xf>
    <xf numFmtId="3" fontId="4" fillId="0" borderId="3" xfId="0" applyNumberFormat="1" applyFont="1" applyBorder="1" applyAlignment="1">
      <alignment horizontal="right" vertical="center" wrapText="1"/>
    </xf>
    <xf numFmtId="0" fontId="4" fillId="0" borderId="0" xfId="0" applyFont="1" applyAlignment="1">
      <alignment vertical="center"/>
    </xf>
    <xf numFmtId="167" fontId="7" fillId="0" borderId="0" xfId="0" applyNumberFormat="1" applyFont="1"/>
    <xf numFmtId="44" fontId="7" fillId="0" borderId="0" xfId="2" applyFont="1"/>
    <xf numFmtId="166" fontId="7" fillId="0" borderId="0" xfId="1" applyNumberFormat="1" applyFont="1"/>
    <xf numFmtId="0" fontId="4" fillId="0" borderId="0" xfId="0" applyFont="1" applyAlignment="1">
      <alignment horizontal="justify" vertical="center"/>
    </xf>
    <xf numFmtId="0" fontId="4" fillId="0" borderId="0" xfId="0" applyFont="1" applyAlignment="1">
      <alignment vertical="center" wrapText="1"/>
    </xf>
    <xf numFmtId="0" fontId="4" fillId="0" borderId="2" xfId="0" applyFont="1" applyBorder="1" applyAlignment="1">
      <alignment horizontal="left"/>
    </xf>
    <xf numFmtId="0" fontId="4" fillId="0" borderId="0" xfId="0" applyFont="1" applyBorder="1" applyAlignment="1">
      <alignment horizontal="center"/>
    </xf>
    <xf numFmtId="0" fontId="13" fillId="0" borderId="0" xfId="0" applyFont="1" applyAlignment="1">
      <alignment vertical="center"/>
    </xf>
    <xf numFmtId="0" fontId="4" fillId="0" borderId="0" xfId="0" applyFont="1" applyAlignment="1">
      <alignment horizontal="left" vertical="center"/>
    </xf>
    <xf numFmtId="41" fontId="4" fillId="0" borderId="0" xfId="2" applyNumberFormat="1" applyFont="1" applyBorder="1" applyAlignment="1"/>
    <xf numFmtId="41" fontId="4" fillId="0" borderId="0" xfId="0" applyNumberFormat="1" applyFont="1" applyBorder="1" applyAlignment="1"/>
    <xf numFmtId="164" fontId="4" fillId="4" borderId="0" xfId="0" quotePrefix="1" applyNumberFormat="1" applyFont="1" applyFill="1" applyBorder="1" applyAlignment="1">
      <alignment horizontal="right"/>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9" fontId="13" fillId="0" borderId="0" xfId="3" applyFont="1" applyAlignment="1">
      <alignment horizontal="left"/>
    </xf>
    <xf numFmtId="0" fontId="4" fillId="0" borderId="0" xfId="0" applyFont="1" applyAlignment="1">
      <alignment horizontal="center" wrapText="1"/>
    </xf>
    <xf numFmtId="0" fontId="4" fillId="0" borderId="2" xfId="0" applyFont="1" applyBorder="1" applyAlignment="1">
      <alignment horizontal="left"/>
    </xf>
    <xf numFmtId="0" fontId="4" fillId="0" borderId="0" xfId="0" applyFont="1" applyBorder="1" applyAlignment="1">
      <alignment horizontal="left" wrapText="1"/>
    </xf>
    <xf numFmtId="0" fontId="4" fillId="0" borderId="0" xfId="0" applyFont="1" applyAlignment="1">
      <alignment horizontal="center"/>
    </xf>
    <xf numFmtId="0" fontId="51" fillId="0" borderId="0" xfId="0" applyFont="1"/>
    <xf numFmtId="0" fontId="52" fillId="0" borderId="0" xfId="0" applyFont="1"/>
    <xf numFmtId="0" fontId="0" fillId="7" borderId="0" xfId="0" applyFill="1"/>
    <xf numFmtId="0" fontId="55" fillId="0" borderId="0" xfId="0" applyFont="1"/>
    <xf numFmtId="0" fontId="56" fillId="0" borderId="0" xfId="0" applyFont="1"/>
    <xf numFmtId="0" fontId="4" fillId="0" borderId="0" xfId="0" applyFont="1" applyAlignment="1">
      <alignment wrapText="1"/>
    </xf>
    <xf numFmtId="0" fontId="4" fillId="0" borderId="0" xfId="0" applyFont="1" applyBorder="1" applyAlignment="1">
      <alignment horizontal="left"/>
    </xf>
    <xf numFmtId="0" fontId="4" fillId="0" borderId="0" xfId="0" applyFont="1" applyBorder="1" applyAlignment="1">
      <alignment horizontal="center"/>
    </xf>
    <xf numFmtId="0" fontId="13" fillId="0" borderId="0" xfId="0" applyFont="1" applyBorder="1" applyAlignment="1">
      <alignment horizontal="center"/>
    </xf>
    <xf numFmtId="0" fontId="4" fillId="7" borderId="23" xfId="0" applyFont="1" applyFill="1" applyBorder="1"/>
    <xf numFmtId="165" fontId="4" fillId="0" borderId="0" xfId="0" applyNumberFormat="1" applyFont="1" applyFill="1" applyBorder="1"/>
    <xf numFmtId="165" fontId="4" fillId="2" borderId="28" xfId="0" applyNumberFormat="1" applyFont="1" applyFill="1" applyBorder="1"/>
    <xf numFmtId="165" fontId="4" fillId="2" borderId="38" xfId="0" applyNumberFormat="1" applyFont="1" applyFill="1" applyBorder="1"/>
    <xf numFmtId="165" fontId="4" fillId="2" borderId="29" xfId="0" applyNumberFormat="1" applyFont="1" applyFill="1" applyBorder="1"/>
    <xf numFmtId="0" fontId="4" fillId="7" borderId="24" xfId="0" applyFont="1" applyFill="1" applyBorder="1"/>
    <xf numFmtId="0" fontId="10" fillId="7" borderId="25" xfId="0" applyFont="1" applyFill="1" applyBorder="1"/>
    <xf numFmtId="165" fontId="16" fillId="7" borderId="23" xfId="0" applyNumberFormat="1" applyFont="1" applyFill="1" applyBorder="1"/>
    <xf numFmtId="0" fontId="7" fillId="7" borderId="24" xfId="0" applyFont="1" applyFill="1" applyBorder="1"/>
    <xf numFmtId="0" fontId="4" fillId="0" borderId="29" xfId="0" applyFont="1" applyFill="1" applyBorder="1" applyAlignment="1">
      <alignment vertical="center" wrapText="1"/>
    </xf>
    <xf numFmtId="3" fontId="4" fillId="0" borderId="3" xfId="0" applyNumberFormat="1" applyFont="1" applyFill="1" applyBorder="1" applyAlignment="1">
      <alignment horizontal="right" vertical="center" wrapText="1"/>
    </xf>
    <xf numFmtId="0" fontId="4" fillId="0" borderId="3" xfId="0" applyFont="1" applyFill="1" applyBorder="1" applyAlignment="1">
      <alignment horizontal="right" vertical="center" wrapText="1"/>
    </xf>
    <xf numFmtId="0" fontId="33" fillId="0" borderId="13" xfId="0" applyFont="1" applyBorder="1" applyAlignment="1">
      <alignment vertical="center" wrapText="1"/>
    </xf>
    <xf numFmtId="6" fontId="33" fillId="0" borderId="13" xfId="0" applyNumberFormat="1" applyFont="1" applyBorder="1" applyAlignment="1">
      <alignment horizontal="right" vertical="center" wrapText="1"/>
    </xf>
    <xf numFmtId="0" fontId="33" fillId="0" borderId="13" xfId="0" applyFont="1" applyBorder="1" applyAlignment="1">
      <alignment horizontal="right" vertical="center" wrapText="1"/>
    </xf>
    <xf numFmtId="42" fontId="33" fillId="4" borderId="13" xfId="0" applyNumberFormat="1" applyFont="1" applyFill="1" applyBorder="1"/>
    <xf numFmtId="3" fontId="33" fillId="0" borderId="13" xfId="0" applyNumberFormat="1" applyFont="1" applyBorder="1" applyAlignment="1">
      <alignment horizontal="right" vertical="center" wrapText="1"/>
    </xf>
    <xf numFmtId="42" fontId="33" fillId="4" borderId="13" xfId="1" applyNumberFormat="1" applyFont="1" applyFill="1" applyBorder="1"/>
    <xf numFmtId="0" fontId="33" fillId="0" borderId="0" xfId="0" applyFont="1"/>
    <xf numFmtId="0" fontId="33" fillId="0" borderId="0" xfId="0" applyFont="1" applyFill="1" applyBorder="1" applyAlignment="1">
      <alignment vertical="center"/>
    </xf>
    <xf numFmtId="0" fontId="33" fillId="0" borderId="0" xfId="0" applyFont="1" applyAlignment="1"/>
    <xf numFmtId="167" fontId="33" fillId="0" borderId="0" xfId="2" applyNumberFormat="1" applyFont="1" applyAlignment="1"/>
    <xf numFmtId="0" fontId="33" fillId="0" borderId="0" xfId="0" quotePrefix="1" applyFont="1" applyAlignment="1"/>
    <xf numFmtId="166" fontId="57" fillId="0" borderId="0" xfId="1" applyNumberFormat="1" applyFont="1" applyAlignment="1"/>
    <xf numFmtId="167" fontId="23" fillId="0" borderId="0" xfId="2" applyNumberFormat="1" applyFont="1" applyAlignment="1"/>
    <xf numFmtId="167" fontId="33" fillId="0" borderId="0" xfId="2" applyNumberFormat="1" applyFont="1" applyAlignment="1">
      <alignment horizontal="right"/>
    </xf>
    <xf numFmtId="166" fontId="33" fillId="0" borderId="0" xfId="1" applyNumberFormat="1" applyFont="1" applyAlignment="1">
      <alignment horizontal="right"/>
    </xf>
    <xf numFmtId="44" fontId="33" fillId="0" borderId="0" xfId="2" applyFont="1" applyAlignment="1">
      <alignment horizontal="right"/>
    </xf>
    <xf numFmtId="0" fontId="3" fillId="0" borderId="0" xfId="0" applyFont="1" applyFill="1"/>
    <xf numFmtId="167" fontId="4" fillId="7" borderId="25" xfId="0" applyNumberFormat="1" applyFont="1" applyFill="1" applyBorder="1"/>
    <xf numFmtId="41" fontId="7" fillId="4" borderId="0" xfId="0" applyNumberFormat="1" applyFont="1" applyFill="1" applyBorder="1" applyAlignment="1"/>
    <xf numFmtId="41" fontId="7" fillId="0" borderId="0" xfId="0" applyNumberFormat="1" applyFont="1" applyFill="1" applyBorder="1" applyAlignment="1"/>
    <xf numFmtId="42" fontId="59" fillId="7" borderId="23" xfId="0" applyNumberFormat="1" applyFont="1" applyFill="1" applyBorder="1"/>
    <xf numFmtId="41" fontId="60" fillId="7" borderId="24" xfId="0" applyNumberFormat="1" applyFont="1" applyFill="1" applyBorder="1"/>
    <xf numFmtId="41" fontId="59" fillId="7" borderId="25" xfId="0" applyNumberFormat="1" applyFont="1" applyFill="1" applyBorder="1"/>
    <xf numFmtId="42" fontId="7" fillId="7" borderId="28" xfId="0" applyNumberFormat="1" applyFont="1" applyFill="1" applyBorder="1"/>
    <xf numFmtId="41" fontId="2" fillId="7" borderId="9" xfId="0" applyNumberFormat="1" applyFont="1" applyFill="1" applyBorder="1" applyAlignment="1">
      <alignment horizontal="center"/>
    </xf>
    <xf numFmtId="41" fontId="2" fillId="7" borderId="10" xfId="0" applyNumberFormat="1" applyFont="1" applyFill="1" applyBorder="1" applyAlignment="1">
      <alignment horizontal="center"/>
    </xf>
    <xf numFmtId="41" fontId="2" fillId="7" borderId="11" xfId="0" applyNumberFormat="1" applyFont="1" applyFill="1" applyBorder="1" applyAlignment="1">
      <alignment horizontal="center"/>
    </xf>
    <xf numFmtId="41" fontId="4" fillId="0" borderId="2" xfId="0" applyNumberFormat="1" applyFont="1" applyBorder="1" applyAlignment="1">
      <alignment horizontal="left"/>
    </xf>
    <xf numFmtId="41" fontId="7" fillId="0" borderId="2" xfId="0" applyNumberFormat="1" applyFont="1" applyBorder="1" applyAlignment="1">
      <alignment horizontal="left"/>
    </xf>
    <xf numFmtId="41" fontId="4" fillId="0" borderId="10" xfId="0" applyNumberFormat="1" applyFont="1" applyBorder="1" applyAlignment="1">
      <alignment wrapText="1"/>
    </xf>
    <xf numFmtId="41" fontId="4" fillId="0" borderId="0" xfId="0" applyNumberFormat="1" applyFont="1" applyBorder="1"/>
    <xf numFmtId="41" fontId="4" fillId="0" borderId="2" xfId="0" applyNumberFormat="1" applyFont="1" applyBorder="1" applyAlignment="1"/>
    <xf numFmtId="0" fontId="7" fillId="0" borderId="2" xfId="0" applyFont="1" applyBorder="1" applyAlignment="1">
      <alignment horizontal="left"/>
    </xf>
    <xf numFmtId="0" fontId="4" fillId="0" borderId="0" xfId="0" applyFont="1" applyBorder="1" applyAlignment="1">
      <alignment wrapText="1"/>
    </xf>
    <xf numFmtId="0" fontId="4" fillId="0" borderId="2" xfId="0" applyFont="1" applyBorder="1" applyAlignment="1"/>
    <xf numFmtId="44" fontId="7" fillId="7" borderId="28" xfId="0" applyNumberFormat="1" applyFont="1" applyFill="1" applyBorder="1"/>
    <xf numFmtId="0" fontId="7" fillId="7" borderId="23" xfId="0" applyFont="1" applyFill="1" applyBorder="1"/>
    <xf numFmtId="0" fontId="0" fillId="7" borderId="24" xfId="0" applyFill="1" applyBorder="1"/>
    <xf numFmtId="167" fontId="4" fillId="7" borderId="24" xfId="2" applyNumberFormat="1" applyFont="1" applyFill="1" applyBorder="1"/>
    <xf numFmtId="0" fontId="3" fillId="7" borderId="25" xfId="0" applyFont="1" applyFill="1" applyBorder="1"/>
    <xf numFmtId="0" fontId="13" fillId="0" borderId="0" xfId="0" applyFont="1" applyBorder="1"/>
    <xf numFmtId="44" fontId="4" fillId="0" borderId="1" xfId="0" applyNumberFormat="1" applyFont="1" applyFill="1" applyBorder="1" applyAlignment="1">
      <alignment horizontal="center"/>
    </xf>
    <xf numFmtId="0" fontId="7" fillId="7" borderId="23" xfId="0" applyFont="1" applyFill="1" applyBorder="1" applyAlignment="1">
      <alignment horizontal="center" wrapText="1"/>
    </xf>
    <xf numFmtId="0" fontId="7" fillId="7" borderId="24" xfId="0" applyFont="1" applyFill="1" applyBorder="1" applyAlignment="1">
      <alignment horizontal="center" wrapText="1"/>
    </xf>
    <xf numFmtId="0" fontId="7" fillId="7" borderId="24" xfId="0" applyFont="1" applyFill="1" applyBorder="1" applyAlignment="1">
      <alignment wrapText="1"/>
    </xf>
    <xf numFmtId="0" fontId="7" fillId="7" borderId="24" xfId="0" applyFont="1" applyFill="1" applyBorder="1" applyAlignment="1">
      <alignment horizontal="right" wrapText="1"/>
    </xf>
    <xf numFmtId="0" fontId="7" fillId="7" borderId="25" xfId="0" applyFont="1" applyFill="1" applyBorder="1" applyAlignment="1">
      <alignment horizontal="right" wrapText="1"/>
    </xf>
    <xf numFmtId="9" fontId="4" fillId="7" borderId="28" xfId="0" applyNumberFormat="1" applyFont="1" applyFill="1" applyBorder="1"/>
    <xf numFmtId="167" fontId="4" fillId="7" borderId="28" xfId="2" applyNumberFormat="1" applyFont="1" applyFill="1" applyBorder="1"/>
    <xf numFmtId="0" fontId="4" fillId="7" borderId="25" xfId="0" applyFont="1" applyFill="1" applyBorder="1"/>
    <xf numFmtId="164" fontId="4" fillId="7" borderId="28" xfId="0" applyNumberFormat="1" applyFont="1" applyFill="1" applyBorder="1"/>
    <xf numFmtId="166" fontId="4" fillId="0" borderId="0" xfId="1" applyNumberFormat="1" applyFont="1" applyBorder="1"/>
    <xf numFmtId="165" fontId="4" fillId="0" borderId="0" xfId="2" applyNumberFormat="1" applyFont="1" applyFill="1" applyBorder="1" applyAlignment="1">
      <alignment horizontal="center"/>
    </xf>
    <xf numFmtId="10" fontId="4" fillId="0" borderId="0" xfId="3" applyNumberFormat="1" applyFont="1" applyFill="1" applyBorder="1" applyAlignment="1">
      <alignment horizontal="center"/>
    </xf>
    <xf numFmtId="0" fontId="13" fillId="0" borderId="0" xfId="0" applyFont="1" applyFill="1" applyBorder="1" applyAlignment="1">
      <alignment horizontal="center"/>
    </xf>
    <xf numFmtId="167" fontId="4" fillId="0" borderId="0" xfId="2" applyNumberFormat="1" applyFont="1" applyFill="1" applyBorder="1" applyAlignment="1">
      <alignment horizontal="right"/>
    </xf>
    <xf numFmtId="166" fontId="4" fillId="0" borderId="0" xfId="1" applyNumberFormat="1" applyFont="1" applyFill="1" applyBorder="1" applyAlignment="1">
      <alignment horizontal="right"/>
    </xf>
    <xf numFmtId="165" fontId="4" fillId="0" borderId="0" xfId="0" applyNumberFormat="1" applyFont="1" applyFill="1" applyBorder="1" applyAlignment="1">
      <alignment horizontal="right"/>
    </xf>
    <xf numFmtId="165" fontId="4" fillId="0" borderId="0" xfId="0" applyNumberFormat="1" applyFont="1" applyBorder="1" applyAlignment="1">
      <alignment horizontal="left"/>
    </xf>
    <xf numFmtId="0" fontId="7" fillId="0" borderId="0" xfId="0" applyFont="1" applyFill="1" applyBorder="1" applyAlignment="1">
      <alignment horizontal="left"/>
    </xf>
    <xf numFmtId="0" fontId="4" fillId="9" borderId="11" xfId="0" applyFont="1" applyFill="1" applyBorder="1"/>
    <xf numFmtId="0" fontId="7" fillId="9" borderId="2" xfId="0" applyFont="1" applyFill="1" applyBorder="1" applyAlignment="1">
      <alignment vertical="center"/>
    </xf>
    <xf numFmtId="0" fontId="4" fillId="9" borderId="0" xfId="0" applyFont="1" applyFill="1" applyBorder="1"/>
    <xf numFmtId="0" fontId="4" fillId="9" borderId="1" xfId="0" applyFont="1" applyFill="1" applyBorder="1"/>
    <xf numFmtId="167" fontId="7" fillId="9" borderId="1" xfId="2" applyNumberFormat="1" applyFont="1" applyFill="1" applyBorder="1"/>
    <xf numFmtId="0" fontId="4" fillId="9" borderId="2" xfId="0" applyFont="1" applyFill="1" applyBorder="1" applyAlignment="1">
      <alignment vertical="center"/>
    </xf>
    <xf numFmtId="0" fontId="7" fillId="9" borderId="4" xfId="0" applyFont="1" applyFill="1" applyBorder="1" applyAlignment="1">
      <alignment vertical="center"/>
    </xf>
    <xf numFmtId="0" fontId="4" fillId="9" borderId="5" xfId="0" applyFont="1" applyFill="1" applyBorder="1"/>
    <xf numFmtId="0" fontId="4" fillId="9" borderId="3" xfId="0" applyFont="1" applyFill="1" applyBorder="1"/>
    <xf numFmtId="0" fontId="4" fillId="0" borderId="0" xfId="0" applyFont="1" applyAlignment="1">
      <alignment wrapText="1"/>
    </xf>
    <xf numFmtId="0" fontId="4" fillId="0" borderId="0" xfId="0" applyFont="1" applyBorder="1" applyAlignment="1">
      <alignment horizontal="left"/>
    </xf>
    <xf numFmtId="0" fontId="4" fillId="0" borderId="0" xfId="0" applyFont="1" applyFill="1" applyBorder="1" applyAlignment="1">
      <alignment horizontal="left"/>
    </xf>
    <xf numFmtId="0" fontId="26" fillId="4" borderId="0" xfId="0" applyFont="1" applyFill="1" applyBorder="1" applyAlignment="1">
      <alignment horizontal="right"/>
    </xf>
    <xf numFmtId="0" fontId="39" fillId="4" borderId="0" xfId="0" applyFont="1" applyFill="1" applyAlignment="1">
      <alignment horizontal="right"/>
    </xf>
    <xf numFmtId="44" fontId="26" fillId="4" borderId="0" xfId="2" applyFont="1" applyFill="1" applyBorder="1" applyAlignment="1">
      <alignment horizontal="right"/>
    </xf>
    <xf numFmtId="166" fontId="26" fillId="4" borderId="0" xfId="1" applyNumberFormat="1" applyFont="1" applyFill="1" applyBorder="1" applyAlignment="1">
      <alignment horizontal="right"/>
    </xf>
    <xf numFmtId="0" fontId="6" fillId="4" borderId="0" xfId="0" applyFont="1" applyFill="1" applyBorder="1" applyAlignment="1">
      <alignment horizontal="center"/>
    </xf>
    <xf numFmtId="0" fontId="32" fillId="4" borderId="0" xfId="0" applyFont="1" applyFill="1" applyAlignment="1">
      <alignment horizontal="center"/>
    </xf>
    <xf numFmtId="44" fontId="6" fillId="4" borderId="0" xfId="2" applyFont="1" applyFill="1" applyBorder="1" applyAlignment="1">
      <alignment horizontal="center"/>
    </xf>
    <xf numFmtId="166" fontId="6" fillId="4" borderId="0" xfId="1" applyNumberFormat="1" applyFont="1" applyFill="1" applyBorder="1" applyAlignment="1">
      <alignment horizontal="center"/>
    </xf>
    <xf numFmtId="16" fontId="4" fillId="0" borderId="0" xfId="0" applyNumberFormat="1" applyFont="1" applyAlignment="1">
      <alignment wrapText="1"/>
    </xf>
    <xf numFmtId="3" fontId="4" fillId="0" borderId="0" xfId="0" applyNumberFormat="1" applyFont="1" applyFill="1" applyBorder="1" applyAlignment="1">
      <alignment horizontal="right"/>
    </xf>
    <xf numFmtId="0" fontId="4" fillId="0" borderId="0" xfId="0" applyFont="1" applyFill="1" applyBorder="1" applyAlignment="1">
      <alignment horizontal="right"/>
    </xf>
    <xf numFmtId="0" fontId="7" fillId="0" borderId="0" xfId="0" applyFont="1" applyBorder="1" applyAlignment="1">
      <alignment horizontal="center" wrapText="1"/>
    </xf>
    <xf numFmtId="3" fontId="4" fillId="0" borderId="0" xfId="0" applyNumberFormat="1" applyFont="1" applyBorder="1" applyAlignment="1">
      <alignment horizontal="right"/>
    </xf>
    <xf numFmtId="0" fontId="12" fillId="0" borderId="0" xfId="0" applyFont="1" applyFill="1" applyBorder="1" applyAlignment="1">
      <alignment horizontal="center"/>
    </xf>
    <xf numFmtId="0" fontId="7" fillId="0" borderId="0" xfId="0" applyFont="1" applyBorder="1" applyAlignment="1">
      <alignment horizontal="right" wrapText="1"/>
    </xf>
    <xf numFmtId="8" fontId="21" fillId="0" borderId="39" xfId="0" applyNumberFormat="1" applyFont="1" applyBorder="1"/>
    <xf numFmtId="0" fontId="22" fillId="0" borderId="40" xfId="0" applyFont="1" applyBorder="1" applyAlignment="1">
      <alignment horizontal="left" vertical="center" wrapText="1"/>
    </xf>
    <xf numFmtId="8" fontId="23" fillId="10" borderId="28" xfId="0" applyNumberFormat="1" applyFont="1" applyFill="1" applyBorder="1"/>
    <xf numFmtId="164" fontId="16" fillId="10" borderId="23" xfId="0" applyNumberFormat="1" applyFont="1" applyFill="1" applyBorder="1"/>
    <xf numFmtId="0" fontId="4" fillId="10" borderId="24" xfId="0" applyFont="1" applyFill="1" applyBorder="1"/>
    <xf numFmtId="0" fontId="4" fillId="10" borderId="25" xfId="0" applyFont="1" applyFill="1" applyBorder="1"/>
    <xf numFmtId="165" fontId="4" fillId="10" borderId="29" xfId="0" applyNumberFormat="1" applyFont="1" applyFill="1" applyBorder="1"/>
    <xf numFmtId="165" fontId="4" fillId="10" borderId="28" xfId="0" applyNumberFormat="1" applyFont="1" applyFill="1" applyBorder="1"/>
    <xf numFmtId="168" fontId="4" fillId="10" borderId="23" xfId="0" applyNumberFormat="1" applyFont="1" applyFill="1" applyBorder="1"/>
    <xf numFmtId="164" fontId="4" fillId="10" borderId="28" xfId="0" applyNumberFormat="1" applyFont="1" applyFill="1" applyBorder="1"/>
    <xf numFmtId="0" fontId="33" fillId="10" borderId="23" xfId="0" applyFont="1" applyFill="1" applyBorder="1" applyAlignment="1">
      <alignment vertical="center"/>
    </xf>
    <xf numFmtId="0" fontId="0" fillId="10" borderId="25" xfId="0" applyFill="1" applyBorder="1"/>
    <xf numFmtId="6" fontId="4" fillId="0" borderId="0" xfId="0" applyNumberFormat="1" applyFont="1"/>
    <xf numFmtId="5" fontId="23" fillId="0" borderId="0" xfId="2" applyNumberFormat="1" applyFont="1" applyAlignment="1">
      <alignment horizontal="center"/>
    </xf>
    <xf numFmtId="5" fontId="6" fillId="0" borderId="0" xfId="0" applyNumberFormat="1" applyFont="1" applyAlignment="1">
      <alignment horizontal="center"/>
    </xf>
    <xf numFmtId="0" fontId="52" fillId="10" borderId="23" xfId="0" applyFont="1" applyFill="1" applyBorder="1"/>
    <xf numFmtId="0" fontId="0" fillId="10" borderId="24" xfId="0" applyFill="1" applyBorder="1"/>
    <xf numFmtId="44" fontId="6" fillId="0" borderId="0" xfId="2" applyFont="1" applyFill="1" applyBorder="1"/>
    <xf numFmtId="0" fontId="62" fillId="4" borderId="0" xfId="0" applyFont="1" applyFill="1" applyAlignment="1">
      <alignment horizontal="right"/>
    </xf>
    <xf numFmtId="167" fontId="22" fillId="0" borderId="0" xfId="0" applyNumberFormat="1" applyFont="1"/>
    <xf numFmtId="43" fontId="22" fillId="0" borderId="0" xfId="1" applyFont="1"/>
    <xf numFmtId="43" fontId="63" fillId="0" borderId="0" xfId="1" applyFont="1"/>
    <xf numFmtId="44" fontId="35" fillId="0" borderId="0" xfId="2" applyNumberFormat="1" applyFont="1" applyFill="1" applyBorder="1"/>
    <xf numFmtId="166" fontId="34" fillId="0" borderId="0" xfId="1" applyNumberFormat="1" applyFont="1" applyFill="1" applyBorder="1"/>
    <xf numFmtId="43" fontId="35" fillId="0" borderId="0" xfId="1" applyNumberFormat="1" applyFont="1"/>
    <xf numFmtId="0" fontId="7" fillId="0" borderId="0" xfId="0" applyFont="1" applyFill="1"/>
    <xf numFmtId="0" fontId="3" fillId="4" borderId="0" xfId="0" applyFont="1" applyFill="1"/>
    <xf numFmtId="44" fontId="6" fillId="4" borderId="0" xfId="2" applyFont="1" applyFill="1" applyBorder="1"/>
    <xf numFmtId="0" fontId="64" fillId="4" borderId="0" xfId="0" applyFont="1" applyFill="1" applyAlignment="1">
      <alignment horizontal="center"/>
    </xf>
    <xf numFmtId="44" fontId="22" fillId="4" borderId="0" xfId="0" applyNumberFormat="1" applyFont="1" applyFill="1"/>
    <xf numFmtId="43" fontId="22" fillId="4" borderId="0" xfId="1" applyFont="1" applyFill="1"/>
    <xf numFmtId="43" fontId="63" fillId="4" borderId="0" xfId="1" applyFont="1" applyFill="1"/>
    <xf numFmtId="42" fontId="4" fillId="10" borderId="28" xfId="2" applyNumberFormat="1" applyFont="1" applyFill="1" applyBorder="1" applyAlignment="1">
      <alignment horizontal="right" vertical="top"/>
    </xf>
    <xf numFmtId="44" fontId="4" fillId="10" borderId="28" xfId="0" applyNumberFormat="1" applyFont="1" applyFill="1" applyBorder="1"/>
    <xf numFmtId="6" fontId="13" fillId="0" borderId="0" xfId="0" applyNumberFormat="1" applyFont="1"/>
    <xf numFmtId="0" fontId="4" fillId="9" borderId="2" xfId="0" applyFont="1" applyFill="1" applyBorder="1"/>
    <xf numFmtId="0" fontId="7" fillId="9" borderId="0" xfId="0" applyFont="1" applyFill="1" applyBorder="1"/>
    <xf numFmtId="166" fontId="7" fillId="9" borderId="1" xfId="1" applyNumberFormat="1" applyFont="1" applyFill="1" applyBorder="1"/>
    <xf numFmtId="44" fontId="7" fillId="9" borderId="1" xfId="2" applyFont="1" applyFill="1" applyBorder="1"/>
    <xf numFmtId="0" fontId="4" fillId="9" borderId="4" xfId="0" applyFont="1" applyFill="1" applyBorder="1"/>
    <xf numFmtId="0" fontId="7" fillId="9" borderId="5" xfId="0" applyFont="1" applyFill="1" applyBorder="1"/>
    <xf numFmtId="167" fontId="7" fillId="9" borderId="3" xfId="2" applyNumberFormat="1" applyFont="1" applyFill="1" applyBorder="1"/>
    <xf numFmtId="0" fontId="12" fillId="9" borderId="2" xfId="0" applyFont="1" applyFill="1" applyBorder="1" applyAlignment="1">
      <alignment horizontal="left"/>
    </xf>
    <xf numFmtId="0" fontId="12" fillId="9" borderId="0" xfId="0" applyFont="1" applyFill="1" applyBorder="1"/>
    <xf numFmtId="0" fontId="7" fillId="9" borderId="2" xfId="0" applyFont="1" applyFill="1" applyBorder="1" applyAlignment="1">
      <alignment horizontal="left"/>
    </xf>
    <xf numFmtId="49" fontId="7" fillId="9" borderId="0" xfId="1" applyNumberFormat="1" applyFont="1" applyFill="1" applyBorder="1" applyAlignment="1">
      <alignment horizontal="left"/>
    </xf>
    <xf numFmtId="0" fontId="7" fillId="9" borderId="4" xfId="0" applyFont="1" applyFill="1" applyBorder="1" applyAlignment="1">
      <alignment horizontal="left"/>
    </xf>
    <xf numFmtId="49" fontId="7" fillId="9" borderId="5" xfId="1" applyNumberFormat="1" applyFont="1" applyFill="1" applyBorder="1" applyAlignment="1">
      <alignment horizontal="left"/>
    </xf>
    <xf numFmtId="0" fontId="13" fillId="0" borderId="0" xfId="0" applyFont="1" applyBorder="1" applyAlignment="1">
      <alignment horizontal="center" wrapText="1"/>
    </xf>
    <xf numFmtId="0" fontId="3" fillId="0" borderId="0" xfId="0" applyFont="1" applyAlignment="1">
      <alignment horizontal="center"/>
    </xf>
    <xf numFmtId="0" fontId="4" fillId="0" borderId="0" xfId="0" applyFont="1" applyAlignment="1">
      <alignment horizontal="left" wrapText="1"/>
    </xf>
    <xf numFmtId="0" fontId="65" fillId="0" borderId="0" xfId="0" applyFont="1" applyAlignment="1">
      <alignment horizontal="center"/>
    </xf>
    <xf numFmtId="166" fontId="3" fillId="0" borderId="8" xfId="0" applyNumberFormat="1" applyFont="1" applyBorder="1"/>
    <xf numFmtId="166" fontId="66" fillId="0" borderId="0" xfId="0" applyNumberFormat="1" applyFont="1"/>
    <xf numFmtId="166" fontId="67" fillId="0" borderId="0" xfId="0" applyNumberFormat="1" applyFont="1"/>
    <xf numFmtId="166" fontId="31" fillId="0" borderId="0" xfId="0" applyNumberFormat="1" applyFont="1"/>
    <xf numFmtId="0" fontId="4" fillId="0" borderId="0" xfId="0" applyFont="1" applyAlignment="1">
      <alignment horizontal="left" vertical="center" wrapText="1"/>
    </xf>
    <xf numFmtId="0" fontId="7" fillId="7" borderId="25" xfId="0" applyFont="1" applyFill="1" applyBorder="1"/>
    <xf numFmtId="44" fontId="7" fillId="7" borderId="23" xfId="2" applyFont="1" applyFill="1" applyBorder="1"/>
    <xf numFmtId="167" fontId="4" fillId="2" borderId="28" xfId="2" applyNumberFormat="1" applyFont="1" applyFill="1" applyBorder="1"/>
    <xf numFmtId="0" fontId="4" fillId="0" borderId="25" xfId="0" applyFont="1" applyBorder="1" applyAlignment="1">
      <alignment horizontal="center" vertical="center" wrapText="1"/>
    </xf>
    <xf numFmtId="0" fontId="4" fillId="10" borderId="28" xfId="0" applyFont="1" applyFill="1" applyBorder="1" applyAlignment="1">
      <alignment vertical="center"/>
    </xf>
    <xf numFmtId="0" fontId="4" fillId="10" borderId="23" xfId="0" applyFont="1" applyFill="1" applyBorder="1"/>
    <xf numFmtId="165" fontId="4" fillId="10" borderId="25" xfId="0" applyNumberFormat="1" applyFont="1" applyFill="1" applyBorder="1"/>
    <xf numFmtId="3" fontId="52" fillId="0" borderId="0" xfId="0" applyNumberFormat="1" applyFont="1"/>
    <xf numFmtId="166" fontId="4" fillId="0" borderId="8" xfId="1" applyNumberFormat="1" applyFont="1" applyFill="1" applyBorder="1" applyAlignment="1">
      <alignment horizontal="right"/>
    </xf>
    <xf numFmtId="165" fontId="4" fillId="10" borderId="28" xfId="0" applyNumberFormat="1" applyFont="1" applyFill="1" applyBorder="1" applyAlignment="1">
      <alignment horizontal="center"/>
    </xf>
    <xf numFmtId="165" fontId="7" fillId="10" borderId="28" xfId="0" applyNumberFormat="1" applyFont="1" applyFill="1" applyBorder="1" applyAlignment="1">
      <alignment horizontal="right"/>
    </xf>
    <xf numFmtId="6" fontId="4" fillId="10" borderId="28" xfId="0" applyNumberFormat="1" applyFont="1" applyFill="1" applyBorder="1"/>
    <xf numFmtId="41" fontId="4" fillId="0" borderId="0" xfId="3" applyNumberFormat="1" applyFont="1" applyBorder="1" applyAlignment="1"/>
    <xf numFmtId="37" fontId="4" fillId="0" borderId="0" xfId="0" applyNumberFormat="1" applyFont="1" applyBorder="1" applyAlignment="1">
      <alignment horizontal="right"/>
    </xf>
    <xf numFmtId="6" fontId="15" fillId="0" borderId="0" xfId="0" applyNumberFormat="1" applyFont="1"/>
    <xf numFmtId="0" fontId="3" fillId="0" borderId="8" xfId="0" applyFont="1" applyBorder="1" applyAlignment="1">
      <alignment horizontal="right"/>
    </xf>
    <xf numFmtId="0" fontId="3" fillId="0" borderId="8" xfId="0" applyFont="1" applyBorder="1" applyAlignment="1">
      <alignment horizontal="right" wrapText="1"/>
    </xf>
    <xf numFmtId="44" fontId="3" fillId="0" borderId="0" xfId="2" applyFont="1"/>
    <xf numFmtId="6" fontId="3" fillId="0" borderId="0" xfId="0" applyNumberFormat="1" applyFont="1"/>
    <xf numFmtId="44" fontId="3" fillId="0" borderId="8" xfId="2" applyFont="1" applyBorder="1"/>
    <xf numFmtId="44" fontId="3" fillId="0" borderId="0" xfId="0" applyNumberFormat="1" applyFont="1"/>
    <xf numFmtId="10" fontId="3" fillId="0" borderId="0" xfId="3" applyNumberFormat="1" applyFont="1"/>
    <xf numFmtId="10" fontId="3" fillId="0" borderId="8" xfId="3" applyNumberFormat="1" applyFont="1" applyBorder="1"/>
    <xf numFmtId="0" fontId="3" fillId="0" borderId="8" xfId="0" applyFont="1" applyBorder="1"/>
    <xf numFmtId="10" fontId="3" fillId="0" borderId="0" xfId="0" applyNumberFormat="1" applyFont="1"/>
    <xf numFmtId="166" fontId="3" fillId="0" borderId="27" xfId="1" applyNumberFormat="1" applyFont="1" applyBorder="1"/>
    <xf numFmtId="3" fontId="52" fillId="10" borderId="25" xfId="0" applyNumberFormat="1" applyFont="1" applyFill="1" applyBorder="1"/>
    <xf numFmtId="0" fontId="3" fillId="0" borderId="8" xfId="0" applyFont="1" applyBorder="1" applyAlignment="1">
      <alignment horizontal="center" wrapText="1"/>
    </xf>
    <xf numFmtId="8" fontId="3" fillId="0" borderId="0" xfId="0" applyNumberFormat="1" applyFont="1"/>
    <xf numFmtId="8" fontId="3" fillId="0" borderId="8" xfId="0" applyNumberFormat="1" applyFont="1" applyBorder="1"/>
    <xf numFmtId="0" fontId="6" fillId="0" borderId="0" xfId="0" quotePrefix="1" applyFont="1"/>
    <xf numFmtId="0" fontId="65" fillId="0" borderId="0" xfId="0" quotePrefix="1" applyFont="1"/>
    <xf numFmtId="0" fontId="36" fillId="7" borderId="0" xfId="0" applyFont="1" applyFill="1" applyBorder="1" applyAlignment="1">
      <alignment horizontal="left"/>
    </xf>
    <xf numFmtId="0" fontId="7" fillId="7" borderId="0" xfId="0" applyFont="1" applyFill="1" applyBorder="1" applyAlignment="1">
      <alignment horizontal="left"/>
    </xf>
    <xf numFmtId="0" fontId="54" fillId="0" borderId="0" xfId="4" applyFont="1" applyAlignment="1"/>
    <xf numFmtId="166" fontId="4" fillId="4" borderId="0" xfId="0" applyNumberFormat="1" applyFont="1" applyFill="1"/>
    <xf numFmtId="0" fontId="3" fillId="0" borderId="0" xfId="0" applyFont="1" applyAlignment="1">
      <alignment horizontal="left" vertical="center" wrapText="1" indent="1"/>
    </xf>
    <xf numFmtId="164" fontId="7" fillId="0" borderId="0" xfId="0" applyNumberFormat="1" applyFont="1" applyFill="1" applyBorder="1"/>
    <xf numFmtId="0" fontId="7" fillId="4" borderId="0" xfId="0" applyFont="1" applyFill="1" applyBorder="1" applyAlignment="1">
      <alignment horizontal="center"/>
    </xf>
    <xf numFmtId="2" fontId="13" fillId="4" borderId="0" xfId="0" applyNumberFormat="1" applyFont="1" applyFill="1" applyBorder="1"/>
    <xf numFmtId="2" fontId="4" fillId="4" borderId="0" xfId="0" applyNumberFormat="1" applyFont="1" applyFill="1" applyBorder="1"/>
    <xf numFmtId="164" fontId="7" fillId="4" borderId="0" xfId="0" applyNumberFormat="1" applyFont="1" applyFill="1" applyBorder="1"/>
    <xf numFmtId="9" fontId="13" fillId="4" borderId="0" xfId="0" applyNumberFormat="1" applyFont="1" applyFill="1" applyBorder="1"/>
    <xf numFmtId="4" fontId="13" fillId="4" borderId="0" xfId="0" applyNumberFormat="1" applyFont="1" applyFill="1" applyBorder="1"/>
    <xf numFmtId="0" fontId="7" fillId="0" borderId="0" xfId="0" applyNumberFormat="1" applyFont="1" applyFill="1" applyBorder="1" applyAlignment="1">
      <alignment horizontal="center"/>
    </xf>
    <xf numFmtId="0" fontId="3" fillId="0" borderId="0" xfId="0" applyFont="1" applyFill="1" applyBorder="1" applyAlignment="1"/>
    <xf numFmtId="0" fontId="4" fillId="0" borderId="41" xfId="0" applyFont="1" applyBorder="1"/>
    <xf numFmtId="0" fontId="4" fillId="0" borderId="42" xfId="0" applyFont="1" applyBorder="1"/>
    <xf numFmtId="0" fontId="4" fillId="0" borderId="41" xfId="0" pivotButton="1" applyFont="1" applyBorder="1"/>
    <xf numFmtId="0" fontId="4" fillId="0" borderId="43" xfId="0" applyFont="1" applyBorder="1"/>
    <xf numFmtId="0" fontId="4" fillId="0" borderId="45" xfId="0" applyFont="1" applyBorder="1"/>
    <xf numFmtId="0" fontId="4" fillId="0" borderId="46" xfId="0" applyFont="1" applyBorder="1"/>
    <xf numFmtId="0" fontId="4" fillId="0" borderId="44" xfId="0" applyFont="1" applyBorder="1"/>
    <xf numFmtId="0" fontId="4" fillId="0" borderId="47" xfId="0" applyFont="1" applyBorder="1"/>
    <xf numFmtId="0" fontId="4" fillId="0" borderId="49" xfId="0" applyFont="1" applyBorder="1"/>
    <xf numFmtId="0" fontId="4" fillId="0" borderId="50" xfId="0" applyFont="1" applyBorder="1"/>
    <xf numFmtId="0" fontId="4" fillId="0" borderId="49" xfId="0" applyNumberFormat="1" applyFont="1" applyBorder="1"/>
    <xf numFmtId="0" fontId="4" fillId="0" borderId="51" xfId="0" applyNumberFormat="1" applyFont="1" applyBorder="1"/>
    <xf numFmtId="0" fontId="4" fillId="0" borderId="52" xfId="0" applyNumberFormat="1" applyFont="1" applyBorder="1"/>
    <xf numFmtId="44" fontId="4" fillId="4" borderId="41" xfId="0" applyNumberFormat="1" applyFont="1" applyFill="1" applyBorder="1"/>
    <xf numFmtId="44" fontId="4" fillId="4" borderId="45" xfId="0" applyNumberFormat="1" applyFont="1" applyFill="1" applyBorder="1"/>
    <xf numFmtId="44" fontId="4" fillId="4" borderId="46" xfId="0" applyNumberFormat="1" applyFont="1" applyFill="1" applyBorder="1"/>
    <xf numFmtId="0" fontId="4" fillId="4" borderId="47" xfId="0" applyNumberFormat="1" applyFont="1" applyFill="1" applyBorder="1"/>
    <xf numFmtId="0" fontId="4" fillId="4" borderId="48" xfId="0" applyNumberFormat="1" applyFont="1" applyFill="1" applyBorder="1"/>
    <xf numFmtId="0" fontId="4" fillId="4" borderId="41" xfId="0" applyNumberFormat="1" applyFont="1" applyFill="1" applyBorder="1"/>
    <xf numFmtId="166" fontId="4" fillId="4" borderId="47" xfId="0" applyNumberFormat="1" applyFont="1" applyFill="1" applyBorder="1"/>
    <xf numFmtId="166" fontId="4" fillId="4" borderId="48" xfId="0" applyNumberFormat="1" applyFont="1" applyFill="1" applyBorder="1"/>
    <xf numFmtId="166" fontId="4" fillId="0" borderId="49" xfId="0" applyNumberFormat="1" applyFont="1" applyBorder="1"/>
    <xf numFmtId="166" fontId="4" fillId="0" borderId="52" xfId="0" applyNumberFormat="1" applyFont="1" applyBorder="1"/>
    <xf numFmtId="0" fontId="4" fillId="4" borderId="45" xfId="0" applyNumberFormat="1" applyFont="1" applyFill="1" applyBorder="1"/>
    <xf numFmtId="166" fontId="4" fillId="0" borderId="51" xfId="0" applyNumberFormat="1" applyFont="1" applyBorder="1"/>
    <xf numFmtId="0" fontId="7" fillId="9" borderId="23" xfId="0" applyFont="1" applyFill="1" applyBorder="1" applyAlignment="1">
      <alignment horizontal="left" vertical="center" wrapText="1"/>
    </xf>
    <xf numFmtId="0" fontId="7" fillId="9" borderId="25" xfId="0" applyFont="1" applyFill="1" applyBorder="1" applyAlignment="1">
      <alignment horizontal="left" vertical="center" wrapText="1"/>
    </xf>
    <xf numFmtId="0" fontId="36" fillId="7" borderId="23" xfId="0" applyFont="1" applyFill="1" applyBorder="1" applyAlignment="1">
      <alignment horizontal="left"/>
    </xf>
    <xf numFmtId="0" fontId="36" fillId="7" borderId="24" xfId="0" applyFont="1" applyFill="1" applyBorder="1" applyAlignment="1">
      <alignment horizontal="left"/>
    </xf>
    <xf numFmtId="0" fontId="7" fillId="9" borderId="23" xfId="0" applyFont="1" applyFill="1" applyBorder="1" applyAlignment="1">
      <alignment horizontal="left" vertical="center"/>
    </xf>
    <xf numFmtId="0" fontId="7" fillId="9" borderId="25" xfId="0" applyFont="1" applyFill="1" applyBorder="1" applyAlignment="1">
      <alignment horizontal="left" vertical="center"/>
    </xf>
    <xf numFmtId="0" fontId="7" fillId="7" borderId="23" xfId="0" applyFont="1" applyFill="1" applyBorder="1" applyAlignment="1">
      <alignment horizontal="left"/>
    </xf>
    <xf numFmtId="0" fontId="7" fillId="7" borderId="24" xfId="0" applyFont="1" applyFill="1" applyBorder="1" applyAlignment="1">
      <alignment horizontal="left"/>
    </xf>
    <xf numFmtId="0" fontId="7" fillId="7" borderId="25" xfId="0" applyFont="1" applyFill="1" applyBorder="1" applyAlignment="1">
      <alignment horizontal="left"/>
    </xf>
    <xf numFmtId="0" fontId="7" fillId="9" borderId="24" xfId="0" applyFont="1" applyFill="1" applyBorder="1" applyAlignment="1">
      <alignment horizontal="left" vertical="center" wrapText="1"/>
    </xf>
    <xf numFmtId="0" fontId="7" fillId="9" borderId="9"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11" xfId="0" applyFont="1" applyFill="1" applyBorder="1" applyAlignment="1">
      <alignment horizontal="left" vertical="center" wrapText="1"/>
    </xf>
    <xf numFmtId="0" fontId="36" fillId="7" borderId="25" xfId="0" applyFont="1" applyFill="1" applyBorder="1" applyAlignment="1">
      <alignment horizontal="left"/>
    </xf>
    <xf numFmtId="0" fontId="7" fillId="8" borderId="23" xfId="0" applyFont="1" applyFill="1" applyBorder="1" applyAlignment="1">
      <alignment horizontal="left"/>
    </xf>
    <xf numFmtId="0" fontId="7" fillId="8" borderId="24" xfId="0" applyFont="1" applyFill="1" applyBorder="1" applyAlignment="1">
      <alignment horizontal="left"/>
    </xf>
    <xf numFmtId="0" fontId="7" fillId="8" borderId="25" xfId="0" applyFont="1" applyFill="1" applyBorder="1" applyAlignment="1">
      <alignment horizontal="left"/>
    </xf>
    <xf numFmtId="0" fontId="54" fillId="0" borderId="0" xfId="4" applyFont="1" applyAlignment="1">
      <alignment horizontal="center"/>
    </xf>
    <xf numFmtId="0" fontId="52" fillId="0" borderId="0" xfId="0" applyFont="1" applyAlignment="1">
      <alignment horizontal="left" wrapText="1"/>
    </xf>
    <xf numFmtId="0" fontId="68" fillId="0" borderId="0" xfId="4" applyFont="1" applyAlignment="1">
      <alignment horizontal="left"/>
    </xf>
    <xf numFmtId="0" fontId="4" fillId="0" borderId="0" xfId="0" applyFont="1" applyAlignment="1">
      <alignment horizontal="center"/>
    </xf>
    <xf numFmtId="0" fontId="7" fillId="3" borderId="23" xfId="0" applyFont="1" applyFill="1" applyBorder="1" applyAlignment="1">
      <alignment horizontal="left"/>
    </xf>
    <xf numFmtId="0" fontId="7" fillId="3" borderId="24" xfId="0" applyFont="1" applyFill="1" applyBorder="1" applyAlignment="1">
      <alignment horizontal="left"/>
    </xf>
    <xf numFmtId="0" fontId="7" fillId="3" borderId="25" xfId="0" applyFont="1" applyFill="1" applyBorder="1" applyAlignment="1">
      <alignment horizontal="left"/>
    </xf>
    <xf numFmtId="0" fontId="4" fillId="0" borderId="0" xfId="0" applyFont="1" applyAlignment="1">
      <alignment horizontal="left" wrapText="1"/>
    </xf>
    <xf numFmtId="0" fontId="7" fillId="7" borderId="24" xfId="0" applyFont="1" applyFill="1" applyBorder="1" applyAlignment="1">
      <alignment horizontal="center"/>
    </xf>
    <xf numFmtId="0" fontId="7" fillId="7" borderId="25" xfId="0" applyFont="1" applyFill="1" applyBorder="1" applyAlignment="1">
      <alignment horizontal="center"/>
    </xf>
    <xf numFmtId="0" fontId="36" fillId="7" borderId="23" xfId="0" applyFont="1" applyFill="1" applyBorder="1" applyAlignment="1"/>
    <xf numFmtId="0" fontId="8" fillId="7" borderId="24" xfId="0" applyFont="1" applyFill="1" applyBorder="1" applyAlignment="1"/>
    <xf numFmtId="0" fontId="8" fillId="7" borderId="25" xfId="0" applyFont="1" applyFill="1" applyBorder="1" applyAlignment="1"/>
    <xf numFmtId="0" fontId="7" fillId="0" borderId="0" xfId="0" quotePrefix="1" applyFont="1" applyAlignment="1">
      <alignment wrapText="1"/>
    </xf>
    <xf numFmtId="0" fontId="4" fillId="0" borderId="0" xfId="0" applyFont="1" applyAlignment="1">
      <alignment wrapText="1"/>
    </xf>
    <xf numFmtId="0" fontId="4" fillId="0" borderId="0" xfId="0" applyFont="1" applyBorder="1" applyAlignment="1">
      <alignment horizontal="center" wrapText="1"/>
    </xf>
    <xf numFmtId="0" fontId="4" fillId="0" borderId="0" xfId="0" applyFont="1" applyAlignment="1">
      <alignment horizontal="center" wrapText="1"/>
    </xf>
    <xf numFmtId="0" fontId="7" fillId="3" borderId="23" xfId="0" applyFont="1" applyFill="1" applyBorder="1" applyAlignment="1">
      <alignment horizontal="center"/>
    </xf>
    <xf numFmtId="0" fontId="7" fillId="3" borderId="24" xfId="0" applyFont="1" applyFill="1" applyBorder="1" applyAlignment="1">
      <alignment horizontal="center"/>
    </xf>
    <xf numFmtId="0" fontId="7" fillId="3" borderId="25" xfId="0" applyFont="1" applyFill="1" applyBorder="1" applyAlignment="1">
      <alignment horizontal="center"/>
    </xf>
    <xf numFmtId="0" fontId="17" fillId="3" borderId="25"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left"/>
    </xf>
    <xf numFmtId="0" fontId="7" fillId="0" borderId="0" xfId="0" applyFont="1" applyFill="1" applyBorder="1" applyAlignment="1">
      <alignment horizontal="left"/>
    </xf>
    <xf numFmtId="0" fontId="4" fillId="0" borderId="0" xfId="0" applyFont="1" applyFill="1" applyBorder="1" applyAlignment="1">
      <alignment horizontal="center"/>
    </xf>
    <xf numFmtId="0" fontId="13" fillId="0" borderId="0" xfId="0" applyFont="1" applyFill="1" applyBorder="1" applyAlignment="1">
      <alignment horizontal="center"/>
    </xf>
    <xf numFmtId="0" fontId="4" fillId="0" borderId="0" xfId="0" applyFont="1" applyBorder="1" applyAlignment="1">
      <alignment horizontal="center"/>
    </xf>
    <xf numFmtId="0" fontId="13" fillId="0" borderId="0"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left"/>
    </xf>
    <xf numFmtId="0" fontId="3" fillId="0" borderId="8" xfId="0" applyFont="1" applyBorder="1" applyAlignment="1">
      <alignment horizontal="center" wrapText="1"/>
    </xf>
    <xf numFmtId="0" fontId="3" fillId="0" borderId="0" xfId="0" applyFont="1" applyAlignment="1">
      <alignment horizontal="center"/>
    </xf>
    <xf numFmtId="0" fontId="33" fillId="0" borderId="0" xfId="0" applyFont="1" applyAlignment="1">
      <alignment vertical="center" wrapText="1"/>
    </xf>
    <xf numFmtId="0" fontId="0" fillId="0" borderId="0" xfId="0" applyAlignment="1">
      <alignment wrapText="1"/>
    </xf>
    <xf numFmtId="0" fontId="8" fillId="4" borderId="0" xfId="0" applyFont="1" applyFill="1" applyAlignment="1">
      <alignment wrapText="1"/>
    </xf>
    <xf numFmtId="0" fontId="0" fillId="4" borderId="0" xfId="0" applyFill="1" applyAlignment="1">
      <alignment wrapText="1"/>
    </xf>
    <xf numFmtId="0" fontId="0" fillId="0" borderId="0" xfId="0" applyAlignment="1">
      <alignment horizontal="center"/>
    </xf>
    <xf numFmtId="41" fontId="7" fillId="3" borderId="23" xfId="0" applyNumberFormat="1" applyFont="1" applyFill="1" applyBorder="1" applyAlignment="1">
      <alignment horizontal="left"/>
    </xf>
    <xf numFmtId="41" fontId="7" fillId="3" borderId="25" xfId="0" applyNumberFormat="1" applyFont="1" applyFill="1" applyBorder="1" applyAlignment="1">
      <alignment horizontal="left"/>
    </xf>
    <xf numFmtId="41" fontId="4" fillId="7" borderId="2" xfId="0" applyNumberFormat="1" applyFont="1" applyFill="1" applyBorder="1" applyAlignment="1">
      <alignment horizontal="center" wrapText="1"/>
    </xf>
    <xf numFmtId="41" fontId="11" fillId="7" borderId="0" xfId="0" applyNumberFormat="1" applyFont="1" applyFill="1" applyBorder="1" applyAlignment="1">
      <alignment horizontal="center" wrapText="1"/>
    </xf>
    <xf numFmtId="41" fontId="11" fillId="7" borderId="1" xfId="0" applyNumberFormat="1" applyFont="1" applyFill="1" applyBorder="1" applyAlignment="1">
      <alignment horizontal="center" wrapText="1"/>
    </xf>
    <xf numFmtId="41" fontId="11" fillId="7" borderId="4" xfId="0" applyNumberFormat="1" applyFont="1" applyFill="1" applyBorder="1" applyAlignment="1">
      <alignment horizontal="center" wrapText="1"/>
    </xf>
    <xf numFmtId="41" fontId="11" fillId="7" borderId="5" xfId="0" applyNumberFormat="1" applyFont="1" applyFill="1" applyBorder="1" applyAlignment="1">
      <alignment horizontal="center" wrapText="1"/>
    </xf>
    <xf numFmtId="41" fontId="11" fillId="7" borderId="3" xfId="0" applyNumberFormat="1" applyFont="1" applyFill="1" applyBorder="1" applyAlignment="1">
      <alignment horizontal="center" wrapText="1"/>
    </xf>
    <xf numFmtId="41" fontId="36" fillId="7" borderId="23" xfId="0" applyNumberFormat="1" applyFont="1" applyFill="1" applyBorder="1" applyAlignment="1"/>
    <xf numFmtId="41" fontId="8" fillId="7" borderId="24" xfId="0" applyNumberFormat="1" applyFont="1" applyFill="1" applyBorder="1" applyAlignment="1"/>
    <xf numFmtId="41" fontId="8" fillId="7" borderId="25" xfId="0" applyNumberFormat="1" applyFont="1" applyFill="1" applyBorder="1" applyAlignment="1"/>
    <xf numFmtId="41" fontId="4" fillId="7" borderId="9" xfId="0" applyNumberFormat="1" applyFont="1" applyFill="1" applyBorder="1" applyAlignment="1">
      <alignment horizontal="center" wrapText="1"/>
    </xf>
    <xf numFmtId="41" fontId="11" fillId="7" borderId="10" xfId="0" applyNumberFormat="1" applyFont="1" applyFill="1" applyBorder="1" applyAlignment="1">
      <alignment horizontal="center"/>
    </xf>
    <xf numFmtId="41" fontId="11" fillId="7" borderId="11" xfId="0" applyNumberFormat="1" applyFont="1" applyFill="1" applyBorder="1" applyAlignment="1">
      <alignment horizontal="center"/>
    </xf>
    <xf numFmtId="41" fontId="11" fillId="7" borderId="4" xfId="0" applyNumberFormat="1" applyFont="1" applyFill="1" applyBorder="1" applyAlignment="1">
      <alignment horizontal="center"/>
    </xf>
    <xf numFmtId="41" fontId="11" fillId="7" borderId="5" xfId="0" applyNumberFormat="1" applyFont="1" applyFill="1" applyBorder="1" applyAlignment="1">
      <alignment horizontal="center"/>
    </xf>
    <xf numFmtId="41" fontId="11" fillId="7" borderId="3" xfId="0" applyNumberFormat="1" applyFont="1" applyFill="1" applyBorder="1" applyAlignment="1">
      <alignment horizontal="center"/>
    </xf>
    <xf numFmtId="41" fontId="4" fillId="7" borderId="9" xfId="0" applyNumberFormat="1" applyFont="1" applyFill="1" applyBorder="1" applyAlignment="1">
      <alignment horizontal="left" wrapText="1"/>
    </xf>
    <xf numFmtId="41" fontId="11" fillId="7" borderId="10" xfId="0" applyNumberFormat="1" applyFont="1" applyFill="1" applyBorder="1" applyAlignment="1">
      <alignment horizontal="left" wrapText="1"/>
    </xf>
    <xf numFmtId="41" fontId="11" fillId="7" borderId="11" xfId="0" applyNumberFormat="1" applyFont="1" applyFill="1" applyBorder="1" applyAlignment="1">
      <alignment horizontal="left" wrapText="1"/>
    </xf>
    <xf numFmtId="41" fontId="11" fillId="7" borderId="4" xfId="0" applyNumberFormat="1" applyFont="1" applyFill="1" applyBorder="1" applyAlignment="1">
      <alignment horizontal="left" wrapText="1"/>
    </xf>
    <xf numFmtId="41" fontId="11" fillId="7" borderId="5" xfId="0" applyNumberFormat="1" applyFont="1" applyFill="1" applyBorder="1" applyAlignment="1">
      <alignment horizontal="left" wrapText="1"/>
    </xf>
    <xf numFmtId="41" fontId="11" fillId="7" borderId="3" xfId="0" applyNumberFormat="1" applyFont="1" applyFill="1" applyBorder="1" applyAlignment="1">
      <alignment horizontal="left" wrapText="1"/>
    </xf>
    <xf numFmtId="41" fontId="11" fillId="7" borderId="10" xfId="0" applyNumberFormat="1" applyFont="1" applyFill="1" applyBorder="1" applyAlignment="1">
      <alignment horizontal="center" wrapText="1"/>
    </xf>
    <xf numFmtId="41" fontId="11" fillId="7" borderId="11" xfId="0" applyNumberFormat="1" applyFont="1" applyFill="1" applyBorder="1" applyAlignment="1">
      <alignment horizontal="center" wrapText="1"/>
    </xf>
    <xf numFmtId="41" fontId="4" fillId="0" borderId="5" xfId="0" applyNumberFormat="1" applyFont="1" applyFill="1" applyBorder="1" applyAlignment="1">
      <alignment horizontal="left" wrapText="1"/>
    </xf>
    <xf numFmtId="41" fontId="4" fillId="0" borderId="10" xfId="0" applyNumberFormat="1" applyFont="1" applyBorder="1" applyAlignment="1">
      <alignment horizontal="center" wrapText="1"/>
    </xf>
    <xf numFmtId="41" fontId="4" fillId="0" borderId="8" xfId="0" applyNumberFormat="1" applyFont="1" applyBorder="1" applyAlignment="1">
      <alignment horizontal="center" wrapText="1"/>
    </xf>
    <xf numFmtId="41" fontId="4" fillId="0" borderId="0" xfId="0" applyNumberFormat="1" applyFont="1" applyBorder="1" applyAlignment="1">
      <alignment horizontal="left" wrapText="1"/>
    </xf>
    <xf numFmtId="2" fontId="4" fillId="0" borderId="0" xfId="2" applyNumberFormat="1" applyFont="1" applyBorder="1" applyAlignment="1">
      <alignment horizontal="center"/>
    </xf>
    <xf numFmtId="2" fontId="4" fillId="0" borderId="0" xfId="0" applyNumberFormat="1" applyFont="1" applyBorder="1" applyAlignment="1">
      <alignment horizontal="center"/>
    </xf>
    <xf numFmtId="0" fontId="4" fillId="4" borderId="0" xfId="0" applyFont="1" applyFill="1" applyBorder="1" applyAlignment="1">
      <alignment horizontal="center" wrapText="1"/>
    </xf>
    <xf numFmtId="0" fontId="4" fillId="4" borderId="7" xfId="0" applyFont="1" applyFill="1" applyBorder="1" applyAlignment="1">
      <alignment horizontal="center" wrapText="1"/>
    </xf>
    <xf numFmtId="0" fontId="4" fillId="7" borderId="32" xfId="0" applyFont="1" applyFill="1" applyBorder="1" applyAlignment="1">
      <alignment horizontal="center" wrapText="1"/>
    </xf>
    <xf numFmtId="0" fontId="4" fillId="7" borderId="10" xfId="0" applyFont="1" applyFill="1" applyBorder="1" applyAlignment="1">
      <alignment horizontal="center" wrapText="1"/>
    </xf>
    <xf numFmtId="0" fontId="4" fillId="7" borderId="33" xfId="0" applyFont="1" applyFill="1" applyBorder="1" applyAlignment="1">
      <alignment horizontal="center" wrapText="1"/>
    </xf>
    <xf numFmtId="0" fontId="4" fillId="7" borderId="5" xfId="0" applyFont="1" applyFill="1" applyBorder="1" applyAlignment="1">
      <alignment horizontal="center" wrapText="1"/>
    </xf>
    <xf numFmtId="0" fontId="4" fillId="7" borderId="3" xfId="0" applyFont="1" applyFill="1" applyBorder="1" applyAlignment="1">
      <alignment horizontal="center" wrapText="1"/>
    </xf>
    <xf numFmtId="0" fontId="4" fillId="7" borderId="9" xfId="0" applyFont="1" applyFill="1" applyBorder="1" applyAlignment="1">
      <alignment horizontal="center" wrapText="1"/>
    </xf>
    <xf numFmtId="0" fontId="4" fillId="7" borderId="10" xfId="0" applyFont="1" applyFill="1" applyBorder="1" applyAlignment="1">
      <alignment horizontal="center"/>
    </xf>
    <xf numFmtId="0" fontId="4" fillId="7" borderId="11"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7" borderId="3" xfId="0" applyFont="1" applyFill="1" applyBorder="1" applyAlignment="1">
      <alignment horizontal="center"/>
    </xf>
    <xf numFmtId="0" fontId="4" fillId="7" borderId="9" xfId="0" applyFont="1" applyFill="1" applyBorder="1" applyAlignment="1">
      <alignment horizontal="left" wrapText="1"/>
    </xf>
    <xf numFmtId="0" fontId="4" fillId="7" borderId="10" xfId="0" applyFont="1" applyFill="1" applyBorder="1" applyAlignment="1">
      <alignment horizontal="left" wrapText="1"/>
    </xf>
    <xf numFmtId="0" fontId="4" fillId="7" borderId="11" xfId="0" applyFont="1" applyFill="1" applyBorder="1" applyAlignment="1">
      <alignment horizontal="left" wrapText="1"/>
    </xf>
    <xf numFmtId="0" fontId="4" fillId="7" borderId="4" xfId="0" applyFont="1" applyFill="1" applyBorder="1" applyAlignment="1">
      <alignment horizontal="left" wrapText="1"/>
    </xf>
    <xf numFmtId="0" fontId="4" fillId="7" borderId="5" xfId="0" applyFont="1" applyFill="1" applyBorder="1" applyAlignment="1">
      <alignment horizontal="left" wrapText="1"/>
    </xf>
    <xf numFmtId="0" fontId="4" fillId="7" borderId="3" xfId="0" applyFont="1" applyFill="1" applyBorder="1" applyAlignment="1">
      <alignment horizontal="left" wrapText="1"/>
    </xf>
    <xf numFmtId="0" fontId="11" fillId="7" borderId="10" xfId="0" applyFont="1" applyFill="1" applyBorder="1" applyAlignment="1">
      <alignment horizontal="center" wrapText="1"/>
    </xf>
    <xf numFmtId="0" fontId="11" fillId="7" borderId="11" xfId="0" applyFont="1" applyFill="1" applyBorder="1" applyAlignment="1">
      <alignment horizont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1" fillId="7" borderId="3" xfId="0" applyFont="1" applyFill="1" applyBorder="1" applyAlignment="1">
      <alignment horizontal="center" wrapText="1"/>
    </xf>
    <xf numFmtId="0" fontId="4" fillId="0" borderId="10" xfId="0" applyFont="1" applyBorder="1" applyAlignment="1">
      <alignment horizontal="center" wrapText="1"/>
    </xf>
    <xf numFmtId="0" fontId="4" fillId="0" borderId="8" xfId="0" applyFont="1" applyBorder="1" applyAlignment="1">
      <alignment horizontal="center" wrapText="1"/>
    </xf>
    <xf numFmtId="0" fontId="7" fillId="0" borderId="0" xfId="0" applyFont="1" applyFill="1" applyBorder="1" applyAlignment="1">
      <alignment horizontal="center"/>
    </xf>
    <xf numFmtId="0" fontId="7" fillId="0" borderId="8" xfId="0" applyFont="1" applyFill="1" applyBorder="1" applyAlignment="1">
      <alignment horizontal="center"/>
    </xf>
    <xf numFmtId="0" fontId="4" fillId="7" borderId="23" xfId="0" applyFont="1" applyFill="1" applyBorder="1" applyAlignment="1">
      <alignment horizontal="center"/>
    </xf>
    <xf numFmtId="0" fontId="4" fillId="7" borderId="24" xfId="0" applyFont="1" applyFill="1" applyBorder="1" applyAlignment="1">
      <alignment horizontal="center"/>
    </xf>
    <xf numFmtId="0" fontId="4" fillId="7" borderId="25" xfId="0" applyFont="1" applyFill="1" applyBorder="1" applyAlignment="1">
      <alignment horizontal="center"/>
    </xf>
    <xf numFmtId="164" fontId="4" fillId="0" borderId="0" xfId="0" quotePrefix="1" applyNumberFormat="1" applyFont="1" applyFill="1" applyBorder="1" applyAlignment="1">
      <alignment horizontal="left" wrapText="1"/>
    </xf>
    <xf numFmtId="164" fontId="0" fillId="0" borderId="0" xfId="0" applyNumberFormat="1" applyAlignment="1">
      <alignment wrapText="1"/>
    </xf>
    <xf numFmtId="0" fontId="13" fillId="0" borderId="10" xfId="0" applyFont="1" applyBorder="1" applyAlignment="1">
      <alignment horizontal="center"/>
    </xf>
    <xf numFmtId="0" fontId="7" fillId="7" borderId="23" xfId="0" applyFont="1" applyFill="1" applyBorder="1" applyAlignment="1">
      <alignment horizontal="center"/>
    </xf>
    <xf numFmtId="0" fontId="7" fillId="7" borderId="23" xfId="0" applyNumberFormat="1" applyFont="1" applyFill="1" applyBorder="1" applyAlignment="1">
      <alignment horizontal="center"/>
    </xf>
    <xf numFmtId="0" fontId="7" fillId="7" borderId="25" xfId="0" applyNumberFormat="1" applyFont="1" applyFill="1" applyBorder="1" applyAlignment="1">
      <alignment horizontal="center"/>
    </xf>
    <xf numFmtId="0" fontId="53" fillId="10" borderId="0" xfId="4" applyFill="1" applyAlignment="1"/>
    <xf numFmtId="0" fontId="69" fillId="0" borderId="0" xfId="0" applyFont="1" applyAlignment="1">
      <alignment horizontal="left" vertical="center"/>
    </xf>
    <xf numFmtId="0" fontId="69" fillId="0" borderId="0" xfId="0" applyFont="1" applyAlignment="1">
      <alignment horizontal="left" vertical="center" wrapText="1"/>
    </xf>
    <xf numFmtId="0" fontId="70" fillId="0" borderId="0" xfId="0" applyFont="1" applyAlignment="1">
      <alignment horizontal="left" vertical="center" wrapText="1"/>
    </xf>
    <xf numFmtId="0" fontId="3" fillId="0" borderId="0" xfId="0" applyFont="1" applyFill="1" applyBorder="1" applyAlignment="1">
      <alignment horizontal="left" wrapText="1"/>
    </xf>
    <xf numFmtId="166" fontId="12" fillId="4" borderId="0" xfId="1" applyNumberFormat="1" applyFont="1" applyFill="1" applyBorder="1" applyAlignment="1">
      <alignment horizontal="center"/>
    </xf>
    <xf numFmtId="0" fontId="4" fillId="4" borderId="0" xfId="0" applyFont="1" applyFill="1" applyAlignment="1">
      <alignment horizontal="center"/>
    </xf>
    <xf numFmtId="0" fontId="4" fillId="7" borderId="21" xfId="0" applyFont="1" applyFill="1" applyBorder="1" applyAlignment="1">
      <alignment horizontal="center" wrapText="1"/>
    </xf>
    <xf numFmtId="0" fontId="4" fillId="7" borderId="30" xfId="0" applyFont="1" applyFill="1" applyBorder="1" applyAlignment="1">
      <alignment horizontal="center" wrapText="1"/>
    </xf>
    <xf numFmtId="165" fontId="4" fillId="7" borderId="21" xfId="0" applyNumberFormat="1" applyFont="1" applyFill="1" applyBorder="1" applyAlignment="1">
      <alignment horizontal="center" wrapText="1"/>
    </xf>
    <xf numFmtId="165" fontId="4" fillId="7" borderId="30" xfId="0" applyNumberFormat="1" applyFont="1" applyFill="1" applyBorder="1" applyAlignment="1">
      <alignment horizontal="center" wrapText="1"/>
    </xf>
    <xf numFmtId="0" fontId="4" fillId="7" borderId="34" xfId="0" applyFont="1" applyFill="1" applyBorder="1" applyAlignment="1">
      <alignment horizontal="center"/>
    </xf>
    <xf numFmtId="0" fontId="4" fillId="7" borderId="35" xfId="0" applyFont="1" applyFill="1" applyBorder="1" applyAlignment="1">
      <alignment horizontal="center"/>
    </xf>
    <xf numFmtId="0" fontId="4" fillId="7" borderId="36" xfId="0" applyFont="1" applyFill="1" applyBorder="1" applyAlignment="1">
      <alignment horizontal="center"/>
    </xf>
    <xf numFmtId="0" fontId="4" fillId="7" borderId="37" xfId="0" applyFont="1" applyFill="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36">
    <dxf>
      <fill>
        <patternFill>
          <bgColor indexed="9"/>
        </patternFill>
      </fill>
    </dxf>
    <dxf>
      <fill>
        <patternFill>
          <bgColor indexed="9"/>
        </patternFill>
      </fill>
    </dxf>
    <dxf>
      <fill>
        <patternFill patternType="solid">
          <bgColor indexed="13"/>
        </patternFill>
      </fill>
    </dxf>
    <dxf>
      <numFmt numFmtId="34" formatCode="_(&quot;$&quot;* #,##0.00_);_(&quot;$&quot;* \(#,##0.00\);_(&quot;$&quot;* &quot;-&quot;??_);_(@_)"/>
    </dxf>
    <dxf>
      <fill>
        <patternFill patternType="solid">
          <bgColor indexed="13"/>
        </patternFill>
      </fill>
    </dxf>
    <dxf>
      <fill>
        <patternFill patternType="solid">
          <bgColor indexed="13"/>
        </patternFill>
      </fill>
    </dxf>
    <dxf>
      <numFmt numFmtId="34" formatCode="_(&quot;$&quot;* #,##0.00_);_(&quot;$&quot;* \(#,##0.00\);_(&quot;$&quot;* &quot;-&quot;??_);_(@_)"/>
    </dxf>
    <dxf>
      <numFmt numFmtId="34" formatCode="_(&quot;$&quot;* #,##0.00_);_(&quot;$&quot;* \(#,##0.00\);_(&quot;$&quot;* &quot;-&quot;??_);_(@_)"/>
    </dxf>
    <dxf>
      <fill>
        <patternFill patternType="solid">
          <bgColor indexed="13"/>
        </patternFill>
      </fill>
    </dxf>
    <dxf>
      <numFmt numFmtId="34" formatCode="_(&quot;$&quot;* #,##0.00_);_(&quot;$&quot;* \(#,##0.00\);_(&quot;$&quot;* &quot;-&quot;??_);_(@_)"/>
    </dxf>
    <dxf>
      <font>
        <sz val="14"/>
      </font>
    </dxf>
    <dxf>
      <numFmt numFmtId="166" formatCode="_(* #,##0_);_(* \(#,##0\);_(* &quot;-&quot;??_);_(@_)"/>
    </dxf>
    <dxf>
      <numFmt numFmtId="166" formatCode="_(* #,##0_);_(* \(#,##0\);_(* &quot;-&quot;??_);_(@_)"/>
    </dxf>
    <dxf>
      <fill>
        <patternFill>
          <bgColor indexed="9"/>
        </patternFill>
      </fill>
    </dxf>
    <dxf>
      <fill>
        <patternFill>
          <bgColor indexed="9"/>
        </patternFill>
      </fill>
    </dxf>
    <dxf>
      <fill>
        <patternFill patternType="solid">
          <bgColor indexed="13"/>
        </patternFill>
      </fill>
    </dxf>
    <dxf>
      <fill>
        <patternFill patternType="solid">
          <bgColor indexed="13"/>
        </patternFill>
      </fill>
    </dxf>
    <dxf>
      <numFmt numFmtId="34" formatCode="_(&quot;$&quot;* #,##0.00_);_(&quot;$&quot;* \(#,##0.00\);_(&quot;$&quot;* &quot;-&quot;??_);_(@_)"/>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ill>
        <patternFill patternType="solid">
          <bgColor indexed="13"/>
        </patternFill>
      </fill>
    </dxf>
    <dxf>
      <numFmt numFmtId="34" formatCode="_(&quot;$&quot;* #,##0.00_);_(&quot;$&quot;* \(#,##0.00\);_(&quot;$&quot;* &quot;-&quot;??_);_(@_)"/>
    </dxf>
    <dxf>
      <font>
        <sz val="14"/>
      </font>
    </dxf>
  </dxfs>
  <tableStyles count="0" defaultTableStyle="TableStyleMedium9" defaultPivotStyle="PivotStyleLight16"/>
  <colors>
    <mruColors>
      <color rgb="FFFFFF66"/>
      <color rgb="FFDDDDD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9.png"/><Relationship Id="rId5" Type="http://schemas.openxmlformats.org/officeDocument/2006/relationships/image" Target="../media/image7.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380999</xdr:colOff>
      <xdr:row>15</xdr:row>
      <xdr:rowOff>133349</xdr:rowOff>
    </xdr:from>
    <xdr:to>
      <xdr:col>13</xdr:col>
      <xdr:colOff>390525</xdr:colOff>
      <xdr:row>41</xdr:row>
      <xdr:rowOff>27214</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80999" y="4746170"/>
          <a:ext cx="7738383" cy="4669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The goal of New Century Software, Inc. is to provide products and services to help meet the facilities-based information needs of the pipeline industry through the use of Geographic Information Systems (GIS), Automated Mapping and Facilities Management (AM/FM) software.  The company's Windows-based software products provide an integrated approach to GIS implementation and augment the functionality of leading GIS packages.  Based in Fort Collins, Colorado, the company has assisted in the development of GIS for pipeline companies in the United States by providing facilities database consulting, data conversion services, and integrated software applications.</a:t>
          </a:r>
        </a:p>
        <a:p>
          <a:r>
            <a:rPr lang="en-US" sz="1400">
              <a:solidFill>
                <a:schemeClr val="dk1"/>
              </a:solidFill>
              <a:effectLst/>
              <a:latin typeface="Arial" panose="020B0604020202020204" pitchFamily="34" charset="0"/>
              <a:ea typeface="+mn-ea"/>
              <a:cs typeface="Arial" panose="020B0604020202020204" pitchFamily="34" charset="0"/>
            </a:rPr>
            <a:t>The company uses job costing.</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b="1" u="sng">
              <a:solidFill>
                <a:schemeClr val="dk1"/>
              </a:solidFill>
              <a:effectLst/>
              <a:latin typeface="Arial" panose="020B0604020202020204" pitchFamily="34" charset="0"/>
              <a:ea typeface="+mn-ea"/>
              <a:cs typeface="Arial" panose="020B0604020202020204" pitchFamily="34" charset="0"/>
            </a:rPr>
            <a:t>Reasons:</a:t>
          </a:r>
          <a:endParaRPr lang="en-US" sz="1400" b="1">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The costing could be precisely calculated by the basis of the different job. </a:t>
          </a:r>
        </a:p>
        <a:p>
          <a:pPr lvl="0"/>
          <a:r>
            <a:rPr lang="en-US" sz="1400">
              <a:solidFill>
                <a:schemeClr val="dk1"/>
              </a:solidFill>
              <a:effectLst/>
              <a:latin typeface="Arial" panose="020B0604020202020204" pitchFamily="34" charset="0"/>
              <a:ea typeface="+mn-ea"/>
              <a:cs typeface="Arial" panose="020B0604020202020204" pitchFamily="34" charset="0"/>
            </a:rPr>
            <a:t>Each identifiable job has different needs from clients and is associated with different cost.</a:t>
          </a:r>
        </a:p>
        <a:p>
          <a:pPr lvl="0"/>
          <a:r>
            <a:rPr lang="en-US" sz="1400">
              <a:solidFill>
                <a:schemeClr val="dk1"/>
              </a:solidFill>
              <a:effectLst/>
              <a:latin typeface="Arial" panose="020B0604020202020204" pitchFamily="34" charset="0"/>
              <a:ea typeface="+mn-ea"/>
              <a:cs typeface="Arial" panose="020B0604020202020204" pitchFamily="34" charset="0"/>
            </a:rPr>
            <a:t>Costs can be readily identified with specific products or projects because of low volume of products or services.</a:t>
          </a:r>
        </a:p>
        <a:p>
          <a:r>
            <a:rPr lang="en-US" sz="1400">
              <a:solidFill>
                <a:schemeClr val="dk1"/>
              </a:solidFill>
              <a:effectLst/>
              <a:latin typeface="Arial" panose="020B0604020202020204" pitchFamily="34" charset="0"/>
              <a:ea typeface="+mn-ea"/>
              <a:cs typeface="Arial" panose="020B0604020202020204" pitchFamily="34" charset="0"/>
            </a:rPr>
            <a:t>New Century’s products are in demand worldwide, but the operations of the company are located in Colorado.   The company is global in a limited extent.   As to sustainability, the company can play an important role in advancing the environmental impact of its customers which operate in the pipeline industry.  The company’s software, using “pipeline integrity analysis,” can help its clients detect and prevent leaks and other problems which could produce environmentally harmful events.</a:t>
          </a:r>
        </a:p>
      </xdr:txBody>
    </xdr:sp>
    <xdr:clientData/>
  </xdr:twoCellAnchor>
  <xdr:twoCellAnchor>
    <xdr:from>
      <xdr:col>0</xdr:col>
      <xdr:colOff>380999</xdr:colOff>
      <xdr:row>43</xdr:row>
      <xdr:rowOff>122464</xdr:rowOff>
    </xdr:from>
    <xdr:to>
      <xdr:col>13</xdr:col>
      <xdr:colOff>390525</xdr:colOff>
      <xdr:row>65</xdr:row>
      <xdr:rowOff>40823</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80999" y="9906000"/>
          <a:ext cx="7738383" cy="35106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FedExOffice is a provider of a variety of office and business services such as copying and printing.</a:t>
          </a:r>
        </a:p>
        <a:p>
          <a:r>
            <a:rPr lang="en-US" sz="1400">
              <a:solidFill>
                <a:schemeClr val="dk1"/>
              </a:solidFill>
              <a:effectLst/>
              <a:latin typeface="Arial" panose="020B0604020202020204" pitchFamily="34" charset="0"/>
              <a:ea typeface="+mn-ea"/>
              <a:cs typeface="Arial" panose="020B0604020202020204" pitchFamily="34" charset="0"/>
            </a:rPr>
            <a:t>The company uses job costing.</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b="1" u="sng">
              <a:solidFill>
                <a:schemeClr val="dk1"/>
              </a:solidFill>
              <a:effectLst/>
              <a:latin typeface="Arial" panose="020B0604020202020204" pitchFamily="34" charset="0"/>
              <a:ea typeface="+mn-ea"/>
              <a:cs typeface="Arial" panose="020B0604020202020204" pitchFamily="34" charset="0"/>
            </a:rPr>
            <a:t>Reasons:</a:t>
          </a:r>
          <a:endParaRPr lang="en-US" sz="1400" b="1">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Costs can be precisely calculated by the basis of the different jobs.  Each package has a specific transportation route.  Each printing job is according to customer specifications.  Each in-store session of customer’s computer usage is tracked by the minute used.</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FedEx and FedExOffice are global enterprises, which is apparent from the home page of the FedEx Web site.   The company also is very involved in sustainability issues as the transport of packages worldwide, and the use of paper and ink in FedExOffice stores are significant consumers of environmental resources.   FedEx manages the fuel efficiency of its fleet of trucks and airplanes to reduce cost, improve profits, and to reduce the environmental impact of its operations.   The company’s mission statement includes,   “At FedEx, we are passionate about sustainably connecting people and places and improving the quality of life around the world.”</a:t>
          </a:r>
        </a:p>
        <a:p>
          <a:endParaRPr lang="en-US" sz="1400">
            <a:latin typeface="Arial" panose="020B0604020202020204" pitchFamily="34" charset="0"/>
            <a:cs typeface="Arial" panose="020B0604020202020204" pitchFamily="34" charset="0"/>
          </a:endParaRPr>
        </a:p>
      </xdr:txBody>
    </xdr:sp>
    <xdr:clientData/>
  </xdr:twoCellAnchor>
  <xdr:twoCellAnchor>
    <xdr:from>
      <xdr:col>1</xdr:col>
      <xdr:colOff>27214</xdr:colOff>
      <xdr:row>110</xdr:row>
      <xdr:rowOff>122465</xdr:rowOff>
    </xdr:from>
    <xdr:to>
      <xdr:col>13</xdr:col>
      <xdr:colOff>417740</xdr:colOff>
      <xdr:row>131</xdr:row>
      <xdr:rowOff>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08214" y="20165786"/>
          <a:ext cx="7738383" cy="3306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Paramount pictures, the motion picture production company,  is a unit of Viacom, a large company in the entertainment industry with such labels as MTV Films, Nickelodeon Movies, and DreamWorks Studios.  It offers an array of choices in the form of movies, TV shows,  and musical entertainment.  </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The company uses job costing.</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b="1" u="sng">
              <a:solidFill>
                <a:schemeClr val="dk1"/>
              </a:solidFill>
              <a:effectLst/>
              <a:latin typeface="Arial" panose="020B0604020202020204" pitchFamily="34" charset="0"/>
              <a:ea typeface="+mn-ea"/>
              <a:cs typeface="Arial" panose="020B0604020202020204" pitchFamily="34" charset="0"/>
            </a:rPr>
            <a:t>Reasons:</a:t>
          </a:r>
          <a:endParaRPr lang="en-US" sz="1400" b="1">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High cost, low volume projects.</a:t>
          </a:r>
        </a:p>
        <a:p>
          <a:r>
            <a:rPr lang="en-US" sz="1400">
              <a:solidFill>
                <a:schemeClr val="dk1"/>
              </a:solidFill>
              <a:effectLst/>
              <a:latin typeface="Arial" panose="020B0604020202020204" pitchFamily="34" charset="0"/>
              <a:ea typeface="+mn-ea"/>
              <a:cs typeface="Arial" panose="020B0604020202020204" pitchFamily="34" charset="0"/>
            </a:rPr>
            <a:t>The company produces movies, television shows and home entertainment packages; each job goes through costing separately since every project is highly customized.</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Paramount is a distinctive global company that produces and sells its products in many countries around the world.    Paramount’s operations have relatively little impact environmentally, so that sustainability is not a big concern for the company.  </a:t>
          </a:r>
        </a:p>
        <a:p>
          <a:endParaRPr lang="en-US" sz="1400">
            <a:latin typeface="Arial" panose="020B0604020202020204" pitchFamily="34" charset="0"/>
            <a:cs typeface="Arial" panose="020B0604020202020204" pitchFamily="34" charset="0"/>
          </a:endParaRPr>
        </a:p>
      </xdr:txBody>
    </xdr:sp>
    <xdr:clientData/>
  </xdr:twoCellAnchor>
  <xdr:twoCellAnchor>
    <xdr:from>
      <xdr:col>1</xdr:col>
      <xdr:colOff>0</xdr:colOff>
      <xdr:row>68</xdr:row>
      <xdr:rowOff>-1</xdr:rowOff>
    </xdr:from>
    <xdr:to>
      <xdr:col>13</xdr:col>
      <xdr:colOff>390526</xdr:colOff>
      <xdr:row>107</xdr:row>
      <xdr:rowOff>136070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381000" y="13865678"/>
          <a:ext cx="7738383" cy="5687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Martin Marietta makes heavy building materials such</a:t>
          </a:r>
          <a:r>
            <a:rPr lang="en-US" sz="1400" baseline="0">
              <a:solidFill>
                <a:schemeClr val="dk1"/>
              </a:solidFill>
              <a:effectLst/>
              <a:latin typeface="Arial" panose="020B0604020202020204" pitchFamily="34" charset="0"/>
              <a:ea typeface="+mn-ea"/>
              <a:cs typeface="Arial" panose="020B0604020202020204" pitchFamily="34" charset="0"/>
            </a:rPr>
            <a:t> as asphalt, concrete and cement. </a:t>
          </a:r>
          <a:r>
            <a:rPr lang="en-US" sz="1400">
              <a:solidFill>
                <a:schemeClr val="dk1"/>
              </a:solidFill>
              <a:effectLst/>
              <a:latin typeface="Arial" panose="020B0604020202020204" pitchFamily="34" charset="0"/>
              <a:ea typeface="+mn-ea"/>
              <a:cs typeface="Arial" panose="020B0604020202020204" pitchFamily="34" charset="0"/>
            </a:rPr>
            <a:t>The</a:t>
          </a:r>
          <a:r>
            <a:rPr lang="en-US" sz="1400" baseline="0">
              <a:solidFill>
                <a:schemeClr val="dk1"/>
              </a:solidFill>
              <a:effectLst/>
              <a:latin typeface="Arial" panose="020B0604020202020204" pitchFamily="34" charset="0"/>
              <a:ea typeface="+mn-ea"/>
              <a:cs typeface="Arial" panose="020B0604020202020204" pitchFamily="34" charset="0"/>
            </a:rPr>
            <a:t> company not only </a:t>
          </a:r>
          <a:r>
            <a:rPr lang="en-US" sz="1400">
              <a:solidFill>
                <a:schemeClr val="dk1"/>
              </a:solidFill>
              <a:effectLst/>
              <a:latin typeface="Arial" panose="020B0604020202020204" pitchFamily="34" charset="0"/>
              <a:ea typeface="+mn-ea"/>
              <a:cs typeface="Arial" panose="020B0604020202020204" pitchFamily="34" charset="0"/>
            </a:rPr>
            <a:t>tries to to be energy efficient, and use water conservation programs, it also is a leader in providing sustainable building materials. </a:t>
          </a:r>
        </a:p>
        <a:p>
          <a:r>
            <a:rPr lang="en-US" sz="1400">
              <a:solidFill>
                <a:schemeClr val="dk1"/>
              </a:solidFill>
              <a:effectLst/>
              <a:latin typeface="Arial" panose="020B0604020202020204" pitchFamily="34" charset="0"/>
              <a:ea typeface="+mn-ea"/>
              <a:cs typeface="Arial" panose="020B0604020202020204" pitchFamily="34" charset="0"/>
            </a:rPr>
            <a:t> </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They produce</a:t>
          </a:r>
          <a:r>
            <a:rPr lang="en-US" sz="1400" baseline="0">
              <a:solidFill>
                <a:schemeClr val="dk1"/>
              </a:solidFill>
              <a:effectLst/>
              <a:latin typeface="Arial" panose="020B0604020202020204" pitchFamily="34" charset="0"/>
              <a:ea typeface="+mn-ea"/>
              <a:cs typeface="Arial" panose="020B0604020202020204" pitchFamily="34" charset="0"/>
            </a:rPr>
            <a:t> various types of cement, which </a:t>
          </a:r>
          <a:r>
            <a:rPr lang="en-US" sz="1400">
              <a:solidFill>
                <a:schemeClr val="dk1"/>
              </a:solidFill>
              <a:effectLst/>
              <a:latin typeface="Arial" panose="020B0604020202020204" pitchFamily="34" charset="0"/>
              <a:ea typeface="+mn-ea"/>
              <a:cs typeface="Arial" panose="020B0604020202020204" pitchFamily="34" charset="0"/>
            </a:rPr>
            <a:t>is a finely ground, manufactured mineral product that when combined with water, sand, gravel and other materials forms concrete, the most widely used construction material in the world. </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Another</a:t>
          </a:r>
          <a:r>
            <a:rPr lang="en-US" sz="1400" baseline="0">
              <a:solidFill>
                <a:schemeClr val="dk1"/>
              </a:solidFill>
              <a:effectLst/>
              <a:latin typeface="Arial" panose="020B0604020202020204" pitchFamily="34" charset="0"/>
              <a:ea typeface="+mn-ea"/>
              <a:cs typeface="Arial" panose="020B0604020202020204" pitchFamily="34" charset="0"/>
            </a:rPr>
            <a:t> of their product lines is asphalt, which is a </a:t>
          </a:r>
          <a:r>
            <a:rPr lang="en-US" sz="1400" b="0" i="0">
              <a:solidFill>
                <a:srgbClr val="222222"/>
              </a:solidFill>
              <a:effectLst/>
              <a:latin typeface="Roboto" panose="02000000000000000000" pitchFamily="2" charset="0"/>
            </a:rPr>
            <a:t>mixture of dark bituminous pitch with sand or gravel,</a:t>
          </a:r>
          <a:r>
            <a:rPr lang="en-US" sz="1400" baseline="0">
              <a:solidFill>
                <a:schemeClr val="dk1"/>
              </a:solidFill>
              <a:effectLst/>
              <a:latin typeface="Arial" panose="020B0604020202020204" pitchFamily="34" charset="0"/>
              <a:ea typeface="+mn-ea"/>
              <a:cs typeface="Arial" panose="020B0604020202020204" pitchFamily="34" charset="0"/>
            </a:rPr>
            <a:t> and the product  is commonly used to pave roads and parking lots.</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The company uses process costing.</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endParaRPr lang="en-US" sz="1400">
            <a:effectLst/>
            <a:latin typeface="Arial" panose="020B0604020202020204" pitchFamily="34" charset="0"/>
            <a:cs typeface="Arial" panose="020B0604020202020204" pitchFamily="34" charset="0"/>
          </a:endParaRPr>
        </a:p>
        <a:p>
          <a:r>
            <a:rPr lang="en-US" sz="1400" b="1" u="sng">
              <a:solidFill>
                <a:schemeClr val="dk1"/>
              </a:solidFill>
              <a:effectLst/>
              <a:latin typeface="Arial" panose="020B0604020202020204" pitchFamily="34" charset="0"/>
              <a:ea typeface="+mn-ea"/>
              <a:cs typeface="Arial" panose="020B0604020202020204" pitchFamily="34" charset="0"/>
            </a:rPr>
            <a:t>Reasons:</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High volume, low cost product.</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It is not economically feasible to keep track of the detailed cost elements applied to each unit of production (the bag of cement or truckload of asphalt).</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endParaRPr lang="en-US" sz="1400">
            <a:effectLst/>
            <a:latin typeface="Arial" panose="020B0604020202020204" pitchFamily="34" charset="0"/>
            <a:cs typeface="Arial" panose="020B0604020202020204" pitchFamily="34" charset="0"/>
          </a:endParaRPr>
        </a:p>
        <a:p>
          <a:r>
            <a:rPr lang="en-US" sz="1400" b="0" i="0">
              <a:solidFill>
                <a:srgbClr val="35373B"/>
              </a:solidFill>
              <a:effectLst/>
              <a:latin typeface="Arial" panose="020B0604020202020204" pitchFamily="34" charset="0"/>
              <a:cs typeface="Arial" panose="020B0604020202020204" pitchFamily="34" charset="0"/>
            </a:rPr>
            <a:t>Martin Marietta is an American-based company and a leading supplier of building materials – including aggregates, cement, ready mixed concrete and asphalt.</a:t>
          </a:r>
          <a:r>
            <a:rPr lang="en-US" sz="1400">
              <a:solidFill>
                <a:schemeClr val="dk1"/>
              </a:solidFill>
              <a:effectLst/>
              <a:latin typeface="Arial" panose="020B0604020202020204" pitchFamily="34" charset="0"/>
              <a:ea typeface="+mn-ea"/>
              <a:cs typeface="Arial" panose="020B0604020202020204" pitchFamily="34" charset="0"/>
            </a:rPr>
            <a:t>Its product is a highly environmentally sensitive, and the company’s Web site explains the efforts it makes on the production side of the business to manage the environmental impact.  </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From the Martin</a:t>
          </a:r>
          <a:r>
            <a:rPr lang="en-US" sz="1400" baseline="0">
              <a:solidFill>
                <a:schemeClr val="dk1"/>
              </a:solidFill>
              <a:effectLst/>
              <a:latin typeface="Arial" panose="020B0604020202020204" pitchFamily="34" charset="0"/>
              <a:ea typeface="+mn-ea"/>
              <a:cs typeface="Arial" panose="020B0604020202020204" pitchFamily="34" charset="0"/>
            </a:rPr>
            <a:t> Marietta</a:t>
          </a:r>
          <a:r>
            <a:rPr lang="en-US" sz="1400">
              <a:solidFill>
                <a:schemeClr val="dk1"/>
              </a:solidFill>
              <a:effectLst/>
              <a:latin typeface="Arial" panose="020B0604020202020204" pitchFamily="34" charset="0"/>
              <a:ea typeface="+mn-ea"/>
              <a:cs typeface="Arial" panose="020B0604020202020204" pitchFamily="34" charset="0"/>
            </a:rPr>
            <a:t> Web site:  </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a:t>
          </a:r>
          <a:r>
            <a:rPr lang="en-US" sz="1400" b="0" i="0">
              <a:solidFill>
                <a:schemeClr val="dk1"/>
              </a:solidFill>
              <a:effectLst/>
              <a:latin typeface="Arial" panose="020B0604020202020204" pitchFamily="34" charset="0"/>
              <a:ea typeface="+mn-ea"/>
              <a:cs typeface="Arial" panose="020B0604020202020204" pitchFamily="34" charset="0"/>
            </a:rPr>
            <a:t>Our company's commitment to sustainability enhances our core values, building a foundation of social and environmental responsibility. This unwavering focus drives us in four key areas: safe operations, community well-being, employee well-being, and environmental stewardship. Through the integration of our sustainability principles, we create lasting results that benefit our employees, customers, communities, and society as a whole</a:t>
          </a:r>
          <a:r>
            <a:rPr lang="en-US" sz="1400">
              <a:solidFill>
                <a:schemeClr val="dk1"/>
              </a:solidFill>
              <a:effectLst/>
              <a:latin typeface="Arial" panose="020B0604020202020204" pitchFamily="34" charset="0"/>
              <a:ea typeface="+mn-ea"/>
              <a:cs typeface="Arial" panose="020B0604020202020204" pitchFamily="34" charset="0"/>
            </a:rPr>
            <a:t>.”</a:t>
          </a:r>
          <a:endParaRPr lang="en-US" sz="1400">
            <a:effectLst/>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twoCellAnchor>
    <xdr:from>
      <xdr:col>1</xdr:col>
      <xdr:colOff>0</xdr:colOff>
      <xdr:row>135</xdr:row>
      <xdr:rowOff>0</xdr:rowOff>
    </xdr:from>
    <xdr:to>
      <xdr:col>13</xdr:col>
      <xdr:colOff>390526</xdr:colOff>
      <xdr:row>152</xdr:row>
      <xdr:rowOff>81642</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81000" y="27949071"/>
          <a:ext cx="7738383" cy="285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Coca-Cola is the world’s most recognized brand, a significant global company with more than 400 different beverage brands produced and sold in more than 200 countries.  </a:t>
          </a:r>
        </a:p>
        <a:p>
          <a:r>
            <a:rPr lang="en-US" sz="1400">
              <a:solidFill>
                <a:schemeClr val="dk1"/>
              </a:solidFill>
              <a:effectLst/>
              <a:latin typeface="Arial" panose="020B0604020202020204" pitchFamily="34" charset="0"/>
              <a:ea typeface="+mn-ea"/>
              <a:cs typeface="Arial" panose="020B0604020202020204" pitchFamily="34" charset="0"/>
            </a:rPr>
            <a:t>The production of beverages is a process industry with a variety of raw materials being mixed, processed and then packaged into the final product.   The company uses a process costing system. </a:t>
          </a:r>
        </a:p>
        <a:p>
          <a:r>
            <a:rPr lang="en-US" sz="1400">
              <a:solidFill>
                <a:schemeClr val="dk1"/>
              </a:solidFill>
              <a:effectLst/>
              <a:latin typeface="Arial" panose="020B0604020202020204" pitchFamily="34" charset="0"/>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Arial" panose="020B0604020202020204" pitchFamily="34" charset="0"/>
              <a:ea typeface="+mn-ea"/>
              <a:cs typeface="Arial" panose="020B0604020202020204" pitchFamily="34" charset="0"/>
            </a:rPr>
            <a:t>Reasons:</a:t>
          </a:r>
          <a:endParaRPr lang="en-US" sz="1400">
            <a:effectLst/>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The primary sustainability issue for the company is the disposal of the packaging of its products.   Coca-Cola, like many if its competitors, has made efforts to reduce the amount of plastic used in its packaging.  Another broad social issue for Coca-Cola is the use of sweeteners in its beverages.   Health officials are concerned about the contribution of these beverages to obesity and related health problems.   The company’s Web site explains its approach for improving nutrition and health. </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285750</xdr:colOff>
      <xdr:row>2</xdr:row>
      <xdr:rowOff>105834</xdr:rowOff>
    </xdr:from>
    <xdr:to>
      <xdr:col>13</xdr:col>
      <xdr:colOff>719667</xdr:colOff>
      <xdr:row>9</xdr:row>
      <xdr:rowOff>114301</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285750" y="534459"/>
          <a:ext cx="8130117" cy="1141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Lexan Textile Company’s job X12 had one of its 20 units spoiled.  The cost incurred on the unit was $600.  It was specific normal spoilage with an estimated disposal price of $300 for the spoiled unit.  Job Y34 had common normal spoilage with the estimated cost of $400 from the general production process failure and abnormal spoilage of $200. The company also incurred scrap due to job Y34 and sold it for $80. It also sold the scrap common to all jobs for $120 cash in May.</a:t>
          </a:r>
          <a:br>
            <a:rPr lang="en-US" sz="1400">
              <a:solidFill>
                <a:schemeClr val="dk1"/>
              </a:solidFill>
              <a:effectLst/>
              <a:latin typeface="Arial" panose="020B0604020202020204" pitchFamily="34" charset="0"/>
              <a:ea typeface="+mn-ea"/>
              <a:cs typeface="Arial" panose="020B0604020202020204" pitchFamily="34" charset="0"/>
            </a:rPr>
          </a:br>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twoCellAnchor>
    <xdr:from>
      <xdr:col>1</xdr:col>
      <xdr:colOff>0</xdr:colOff>
      <xdr:row>19</xdr:row>
      <xdr:rowOff>0</xdr:rowOff>
    </xdr:from>
    <xdr:to>
      <xdr:col>13</xdr:col>
      <xdr:colOff>613834</xdr:colOff>
      <xdr:row>66</xdr:row>
      <xdr:rowOff>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613833" y="3376083"/>
          <a:ext cx="7979834" cy="746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Arial" panose="020B0604020202020204" pitchFamily="34" charset="0"/>
              <a:ea typeface="+mn-ea"/>
              <a:cs typeface="Arial" panose="020B0604020202020204" pitchFamily="34" charset="0"/>
            </a:rPr>
            <a:t>Background Information:</a:t>
          </a:r>
        </a:p>
        <a:p>
          <a:r>
            <a:rPr lang="en-US" sz="1400">
              <a:solidFill>
                <a:schemeClr val="dk1"/>
              </a:solidFill>
              <a:effectLst/>
              <a:latin typeface="Arial" panose="020B0604020202020204" pitchFamily="34" charset="0"/>
              <a:ea typeface="+mn-ea"/>
              <a:cs typeface="Arial" panose="020B0604020202020204" pitchFamily="34" charset="0"/>
            </a:rPr>
            <a:t>	Job X12 (specific normal spoilage for a particular job)</a:t>
          </a:r>
        </a:p>
        <a:p>
          <a:r>
            <a:rPr lang="en-US" sz="1400" b="1">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Cost of spoiled units			$600 </a:t>
          </a:r>
        </a:p>
        <a:p>
          <a:r>
            <a:rPr lang="en-US" sz="1400">
              <a:solidFill>
                <a:schemeClr val="dk1"/>
              </a:solidFill>
              <a:effectLst/>
              <a:latin typeface="Arial" panose="020B0604020202020204" pitchFamily="34" charset="0"/>
              <a:ea typeface="+mn-ea"/>
              <a:cs typeface="Arial" panose="020B0604020202020204" pitchFamily="34" charset="0"/>
            </a:rPr>
            <a:t>		Disposal value of spoiled unit		  300</a:t>
          </a:r>
        </a:p>
        <a:p>
          <a:r>
            <a:rPr lang="en-US" sz="1400">
              <a:solidFill>
                <a:schemeClr val="dk1"/>
              </a:solidFill>
              <a:effectLst/>
              <a:latin typeface="Arial" panose="020B0604020202020204" pitchFamily="34" charset="0"/>
              <a:ea typeface="+mn-ea"/>
              <a:cs typeface="Arial" panose="020B0604020202020204" pitchFamily="34" charset="0"/>
            </a:rPr>
            <a:t>	Job Y34 (common normal spoilage, abnormal spoilage, and scrap)</a:t>
          </a:r>
        </a:p>
        <a:p>
          <a:r>
            <a:rPr lang="en-US" sz="1400">
              <a:solidFill>
                <a:schemeClr val="dk1"/>
              </a:solidFill>
              <a:effectLst/>
              <a:latin typeface="Arial" panose="020B0604020202020204" pitchFamily="34" charset="0"/>
              <a:ea typeface="+mn-ea"/>
              <a:cs typeface="Arial" panose="020B0604020202020204" pitchFamily="34" charset="0"/>
            </a:rPr>
            <a:t>		Cost of spoiled units			</a:t>
          </a:r>
        </a:p>
        <a:p>
          <a:r>
            <a:rPr lang="en-US" sz="1400">
              <a:solidFill>
                <a:schemeClr val="dk1"/>
              </a:solidFill>
              <a:effectLst/>
              <a:latin typeface="Arial" panose="020B0604020202020204" pitchFamily="34" charset="0"/>
              <a:ea typeface="+mn-ea"/>
              <a:cs typeface="Arial" panose="020B0604020202020204" pitchFamily="34" charset="0"/>
            </a:rPr>
            <a:t>			Common normal spoilage	$400</a:t>
          </a:r>
        </a:p>
        <a:p>
          <a:r>
            <a:rPr lang="en-US" sz="1400">
              <a:solidFill>
                <a:schemeClr val="dk1"/>
              </a:solidFill>
              <a:effectLst/>
              <a:latin typeface="Arial" panose="020B0604020202020204" pitchFamily="34" charset="0"/>
              <a:ea typeface="+mn-ea"/>
              <a:cs typeface="Arial" panose="020B0604020202020204" pitchFamily="34" charset="0"/>
            </a:rPr>
            <a:t>			Abnormal spoilage	 	  200</a:t>
          </a:r>
        </a:p>
        <a:p>
          <a:r>
            <a:rPr lang="en-US" sz="1400">
              <a:solidFill>
                <a:schemeClr val="dk1"/>
              </a:solidFill>
              <a:effectLst/>
              <a:latin typeface="Arial" panose="020B0604020202020204" pitchFamily="34" charset="0"/>
              <a:ea typeface="+mn-ea"/>
              <a:cs typeface="Arial" panose="020B0604020202020204" pitchFamily="34" charset="0"/>
            </a:rPr>
            <a:t>		Sale value of scrap		   	    80</a:t>
          </a:r>
        </a:p>
        <a:p>
          <a:r>
            <a:rPr lang="en-US" sz="1400">
              <a:solidFill>
                <a:schemeClr val="dk1"/>
              </a:solidFill>
              <a:effectLst/>
              <a:latin typeface="Arial" panose="020B0604020202020204" pitchFamily="34" charset="0"/>
              <a:ea typeface="+mn-ea"/>
              <a:cs typeface="Arial" panose="020B0604020202020204" pitchFamily="34" charset="0"/>
            </a:rPr>
            <a:t>	Sale of scrap common to all jobs			  120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1.  Journal entries to record spoilage costs:</a:t>
          </a:r>
        </a:p>
        <a:p>
          <a:pPr lvl="0"/>
          <a:r>
            <a:rPr lang="en-US" sz="1400">
              <a:solidFill>
                <a:schemeClr val="dk1"/>
              </a:solidFill>
              <a:effectLst/>
              <a:latin typeface="Arial" panose="020B0604020202020204" pitchFamily="34" charset="0"/>
              <a:ea typeface="+mn-ea"/>
              <a:cs typeface="Arial" panose="020B0604020202020204" pitchFamily="34" charset="0"/>
            </a:rPr>
            <a:t>To record the normal spoilage attributable to Job X12</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Spoiled Material Inventory (disposal price of the spoiled goods)	300</a:t>
          </a:r>
        </a:p>
        <a:p>
          <a:r>
            <a:rPr lang="en-US" sz="1400">
              <a:solidFill>
                <a:schemeClr val="dk1"/>
              </a:solidFill>
              <a:effectLst/>
              <a:latin typeface="Arial" panose="020B0604020202020204" pitchFamily="34" charset="0"/>
              <a:ea typeface="+mn-ea"/>
              <a:cs typeface="Arial" panose="020B0604020202020204" pitchFamily="34" charset="0"/>
            </a:rPr>
            <a:t>	Work-in-Process Inventory: Job X12			300</a:t>
          </a:r>
        </a:p>
        <a:p>
          <a:r>
            <a:rPr lang="en-US" sz="1400">
              <a:solidFill>
                <a:schemeClr val="dk1"/>
              </a:solidFill>
              <a:effectLst/>
              <a:latin typeface="Arial" panose="020B0604020202020204" pitchFamily="34" charset="0"/>
              <a:ea typeface="+mn-ea"/>
              <a:cs typeface="Arial" panose="020B0604020202020204" pitchFamily="34" charset="0"/>
            </a:rPr>
            <a:t> </a:t>
          </a:r>
        </a:p>
        <a:p>
          <a:pPr lvl="0"/>
          <a:r>
            <a:rPr lang="en-US" sz="1400">
              <a:solidFill>
                <a:schemeClr val="dk1"/>
              </a:solidFill>
              <a:effectLst/>
              <a:latin typeface="Arial" panose="020B0604020202020204" pitchFamily="34" charset="0"/>
              <a:ea typeface="+mn-ea"/>
              <a:cs typeface="Arial" panose="020B0604020202020204" pitchFamily="34" charset="0"/>
            </a:rPr>
            <a:t>To record the normal and abnormal spoilages incurred in Job Y34</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Factory Overhead  (normal spoilage cost)			400</a:t>
          </a:r>
        </a:p>
        <a:p>
          <a:r>
            <a:rPr lang="en-US" sz="1400">
              <a:solidFill>
                <a:schemeClr val="dk1"/>
              </a:solidFill>
              <a:effectLst/>
              <a:latin typeface="Arial" panose="020B0604020202020204" pitchFamily="34" charset="0"/>
              <a:ea typeface="+mn-ea"/>
              <a:cs typeface="Arial" panose="020B0604020202020204" pitchFamily="34" charset="0"/>
            </a:rPr>
            <a:t>Loss from Abnormal Spoilage				200</a:t>
          </a:r>
        </a:p>
        <a:p>
          <a:r>
            <a:rPr lang="en-US" sz="1400">
              <a:solidFill>
                <a:schemeClr val="dk1"/>
              </a:solidFill>
              <a:effectLst/>
              <a:latin typeface="Arial" panose="020B0604020202020204" pitchFamily="34" charset="0"/>
              <a:ea typeface="+mn-ea"/>
              <a:cs typeface="Arial" panose="020B0604020202020204" pitchFamily="34" charset="0"/>
            </a:rPr>
            <a:t>	Work-in-Process Inventory: Job Y34			600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2.  Journal entries to record scrap sold:</a:t>
          </a:r>
        </a:p>
        <a:p>
          <a:pPr lvl="0"/>
          <a:r>
            <a:rPr lang="en-US" sz="1400">
              <a:solidFill>
                <a:schemeClr val="dk1"/>
              </a:solidFill>
              <a:effectLst/>
              <a:latin typeface="Arial" panose="020B0604020202020204" pitchFamily="34" charset="0"/>
              <a:ea typeface="+mn-ea"/>
              <a:cs typeface="Arial" panose="020B0604020202020204" pitchFamily="34" charset="0"/>
            </a:rPr>
            <a:t>To record the scrap sold attributable to a specific job</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Cash						  80</a:t>
          </a:r>
        </a:p>
        <a:p>
          <a:r>
            <a:rPr lang="en-US" sz="1400">
              <a:solidFill>
                <a:schemeClr val="dk1"/>
              </a:solidFill>
              <a:effectLst/>
              <a:latin typeface="Arial" panose="020B0604020202020204" pitchFamily="34" charset="0"/>
              <a:ea typeface="+mn-ea"/>
              <a:cs typeface="Arial" panose="020B0604020202020204" pitchFamily="34" charset="0"/>
            </a:rPr>
            <a:t>	Work-in-Process Inventory: Job Y34			  80</a:t>
          </a:r>
        </a:p>
        <a:p>
          <a:r>
            <a:rPr lang="en-US" sz="1400">
              <a:solidFill>
                <a:schemeClr val="dk1"/>
              </a:solidFill>
              <a:effectLst/>
              <a:latin typeface="Arial" panose="020B0604020202020204" pitchFamily="34" charset="0"/>
              <a:ea typeface="+mn-ea"/>
              <a:cs typeface="Arial" panose="020B0604020202020204" pitchFamily="34" charset="0"/>
            </a:rPr>
            <a:t> </a:t>
          </a:r>
        </a:p>
        <a:p>
          <a:pPr lvl="0"/>
          <a:r>
            <a:rPr lang="en-US" sz="1400">
              <a:solidFill>
                <a:schemeClr val="dk1"/>
              </a:solidFill>
              <a:effectLst/>
              <a:latin typeface="Arial" panose="020B0604020202020204" pitchFamily="34" charset="0"/>
              <a:ea typeface="+mn-ea"/>
              <a:cs typeface="Arial" panose="020B0604020202020204" pitchFamily="34" charset="0"/>
            </a:rPr>
            <a:t>To record the scrap sold common to all jobs</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Cash						120</a:t>
          </a:r>
        </a:p>
        <a:p>
          <a:r>
            <a:rPr lang="en-US" sz="1400">
              <a:solidFill>
                <a:schemeClr val="dk1"/>
              </a:solidFill>
              <a:effectLst/>
              <a:latin typeface="Arial" panose="020B0604020202020204" pitchFamily="34" charset="0"/>
              <a:ea typeface="+mn-ea"/>
              <a:cs typeface="Arial" panose="020B0604020202020204" pitchFamily="34" charset="0"/>
            </a:rPr>
            <a:t>	Factory Overhead 					120                                                </a:t>
          </a:r>
          <a:endParaRPr lang="en-US" sz="140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304801</xdr:colOff>
      <xdr:row>2</xdr:row>
      <xdr:rowOff>152400</xdr:rowOff>
    </xdr:from>
    <xdr:to>
      <xdr:col>13</xdr:col>
      <xdr:colOff>228601</xdr:colOff>
      <xdr:row>27</xdr:row>
      <xdr:rowOff>123825</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304801" y="619125"/>
          <a:ext cx="7905750" cy="455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Ennis Inc.’s Forms Solutions Group (http://www.ennis.com/) is a Texas-based machine-intensive printing company that produces business forms. The resources demanded by a specific job depend on the type and amount of paper used and the composition and the construction of the business form.  All jobs are constrained by the time necessary on a press and on a collator capable of producing forms at the required size.</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Ennis Inc.’s Forms Solutions (EFS) uses job costing for pricing and bidding decisions. EFS uses a separate factory overhead rate for each machine.  Costs of machine operator, support personnel, and supplies are identified directly with presses and collators.  Other factory overhead costs – including insurance, supervision, and office salaries – are allocated to machines based on their processing capacity (cost driven is the number of feet of business form per minute), weighted by the maximum paper width and complexity (the cost driver is the number of colors and other features) that they are capable of handling.</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When EFS receives a request for a bid on a particular job, the company uses computer software to determine direct material costs based on the type and quantity of paper.  Then it identifies the least expensive press and collator that are capable of handling the specifications for the business form ordered.  The third step is to estimate the total press and collator processing costs by using specific cost-driver rates per machine time multiplied by the estimated processing time.  The bid price is calculated by adding a standard markup to the total press, collator, and direct material costs.  A higher markup is used for rush jobs and jobs requiring special features.</a:t>
          </a:r>
        </a:p>
        <a:p>
          <a:endParaRPr lang="en-US"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0</xdr:colOff>
      <xdr:row>35</xdr:row>
      <xdr:rowOff>3173</xdr:rowOff>
    </xdr:from>
    <xdr:to>
      <xdr:col>13</xdr:col>
      <xdr:colOff>38100</xdr:colOff>
      <xdr:row>91</xdr:row>
      <xdr:rowOff>82550</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400050" y="6546848"/>
          <a:ext cx="7686675" cy="91471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This short case is intended as a basis for class discussion that could initiate the following topics and questions:  application of job costing in the printing industry; what are the factors driving the accuracy of product costing; how does the choice of job costing method affect pricing;  what is the effect of cost allocation methods on management behavior, performance evaluation, and how does a chosen cost method advance or hinder the firm’s progress to its strategic goals?   Some observations that I would bring out in this discussion include:</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EFS uses a job costing system in which materials and direct labor are traced to the job, and overhead is traced to each machine and then applied to the jobs based on machine usage.</a:t>
          </a:r>
        </a:p>
        <a:p>
          <a:endParaRPr lang="en-US"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When looking at the company's website we see that "For over 105 years, Ennis has specialized in manufacturing and supplying the most innovative and unique products in the print industry."  Since each job is distinct, EFS must propoerly determine a cost that reflects the complexity of the project.  Since the company prides itself on innovation and its unique preoduct offerings, it is likely pursuing a differentiation strategy.  As such, EFE is not likely to be competing directly on price.  However, if EFS has a bid price that is too high, it risks losing out on the business, and if it bids too low, there is a risk of reducing the overall profitability of the firm. </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With these</a:t>
          </a:r>
          <a:r>
            <a:rPr lang="en-US" sz="1400" baseline="0">
              <a:solidFill>
                <a:schemeClr val="dk1"/>
              </a:solidFill>
              <a:effectLst/>
              <a:latin typeface="Arial" panose="020B0604020202020204" pitchFamily="34" charset="0"/>
              <a:ea typeface="+mn-ea"/>
              <a:cs typeface="Arial" panose="020B0604020202020204" pitchFamily="34" charset="0"/>
            </a:rPr>
            <a:t> issues </a:t>
          </a:r>
          <a:r>
            <a:rPr lang="en-US" sz="1400">
              <a:solidFill>
                <a:schemeClr val="dk1"/>
              </a:solidFill>
              <a:effectLst/>
              <a:latin typeface="Arial" panose="020B0604020202020204" pitchFamily="34" charset="0"/>
              <a:ea typeface="+mn-ea"/>
              <a:cs typeface="Arial" panose="020B0604020202020204" pitchFamily="34" charset="0"/>
            </a:rPr>
            <a:t>in mind, a strength would be that EFS has put a lot of effort into tracing the printing costs accurately and using an overhead allocation approach that attempts to trace the costs of the machinery to the jobs that used that machinery.  </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That being said, a discussion of the EFS approach to allocating other overhead costs – insurance, supervision, and office salaries – to the jobs based on the capacity of the machines</a:t>
          </a:r>
          <a:r>
            <a:rPr lang="en-US" sz="1400" baseline="0">
              <a:solidFill>
                <a:schemeClr val="dk1"/>
              </a:solidFill>
              <a:effectLst/>
              <a:latin typeface="Arial" panose="020B0604020202020204" pitchFamily="34" charset="0"/>
              <a:ea typeface="+mn-ea"/>
              <a:cs typeface="Arial" panose="020B0604020202020204" pitchFamily="34" charset="0"/>
            </a:rPr>
            <a:t> needs to be looked at more closely.</a:t>
          </a:r>
          <a:r>
            <a:rPr lang="en-US" sz="1400">
              <a:solidFill>
                <a:schemeClr val="dk1"/>
              </a:solidFill>
              <a:effectLst/>
              <a:latin typeface="Arial" panose="020B0604020202020204" pitchFamily="34" charset="0"/>
              <a:ea typeface="+mn-ea"/>
              <a:cs typeface="Arial" panose="020B0604020202020204" pitchFamily="34" charset="0"/>
            </a:rPr>
            <a:t>  That is, machines with more printing capacity (where capacity is the number of feet of forms produced per minute of machine time) will receive a larger portion of the other overhead.   This is very much like a volume based rate, which is OK, but does not reflect the actual behavior of these costs.   Suppose the total of other overhead is significant.  Then small jobs on high capacity (fast) machines will be charged a relatively high rate.   Conversely,  large jobs on low-capacity machines will be charged a relatively low rate.   How this would affect pricing and the allocation of jobs to machines is not easy to predict.</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A critical strategic issue is the unknown impact of cost calculations on competitive pricing</a:t>
          </a:r>
          <a:r>
            <a:rPr lang="en-US" sz="1400" baseline="0">
              <a:solidFill>
                <a:schemeClr val="dk1"/>
              </a:solidFill>
              <a:effectLst/>
              <a:latin typeface="Arial" panose="020B0604020202020204" pitchFamily="34" charset="0"/>
              <a:ea typeface="+mn-ea"/>
              <a:cs typeface="Arial" panose="020B0604020202020204" pitchFamily="34" charset="0"/>
            </a:rPr>
            <a:t> that will still allow the firm to earn the desired margins that are expected under a differentiaon strategy</a:t>
          </a:r>
          <a:r>
            <a:rPr lang="en-US" sz="1400">
              <a:solidFill>
                <a:schemeClr val="dk1"/>
              </a:solidFill>
              <a:effectLst/>
              <a:latin typeface="Arial" panose="020B0604020202020204" pitchFamily="34" charset="0"/>
              <a:ea typeface="+mn-ea"/>
              <a:cs typeface="Arial" panose="020B0604020202020204" pitchFamily="34" charset="0"/>
            </a:rPr>
            <a:t>.  The success of the company depends on its ability to set a competitive price, recognizing that the company has unused capacity (in a seasonal business) in some periods of the year. Management</a:t>
          </a:r>
          <a:r>
            <a:rPr lang="en-US" sz="1400" baseline="0">
              <a:solidFill>
                <a:schemeClr val="dk1"/>
              </a:solidFill>
              <a:effectLst/>
              <a:latin typeface="Arial" panose="020B0604020202020204" pitchFamily="34" charset="0"/>
              <a:ea typeface="+mn-ea"/>
              <a:cs typeface="Arial" panose="020B0604020202020204" pitchFamily="34" charset="0"/>
            </a:rPr>
            <a:t> must also be careful of lowering bids during slower season just to capture business (and make use of idle capacity) as it may undermine the image of EFS as a leader in innovation, and cause customers to simply expect lower prices even during busy times.</a:t>
          </a:r>
        </a:p>
        <a:p>
          <a:endParaRPr lang="en-US" sz="1400" baseline="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Source:  Lisa Cross, “Benefiting from Costing and Pricing Tools,”  Graphic Arts Monthly,  July 2004, pp 32-34.</a:t>
          </a:r>
        </a:p>
        <a:p>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381000</xdr:colOff>
      <xdr:row>1</xdr:row>
      <xdr:rowOff>133349</xdr:rowOff>
    </xdr:from>
    <xdr:to>
      <xdr:col>12</xdr:col>
      <xdr:colOff>603250</xdr:colOff>
      <xdr:row>20</xdr:row>
      <xdr:rowOff>104775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381000" y="393699"/>
          <a:ext cx="7658100" cy="298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Rose Bach was recently hired as controller of Empco Inc., a sheet metal manufacturer.  Empco has been in the sheet metal business for many years and is currently investigating ways to modernize its manufacturing process.  At the first staff meeting Rose attended, Bob Kelley, chief engineer, presented a proposal for automating the drilling department.  He recommended that Empco purchase two robots that could replace the eight direct labor workers in the department.  The cost savings outlined in Bob’s proposal included eliminating direct labor cost and reducing factory overhead cost to zero in the drilling department because Empco charges factory overhead on the basis of direct labor dollars using a plantwide rate.</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Empco’s president was puzzled by Kelley’s explanation of cost savings, believing it made no sense.  Rose agreed, explaining that as firms become more automated, they should rethink their factory overhead systems.  The president then asked her to look into the matter and prepare a report for the next staff meeting.</a:t>
          </a:r>
        </a:p>
        <a:p>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twoCellAnchor>
    <xdr:from>
      <xdr:col>0</xdr:col>
      <xdr:colOff>609599</xdr:colOff>
      <xdr:row>28</xdr:row>
      <xdr:rowOff>228599</xdr:rowOff>
    </xdr:from>
    <xdr:to>
      <xdr:col>11</xdr:col>
      <xdr:colOff>485774</xdr:colOff>
      <xdr:row>70</xdr:row>
      <xdr:rowOff>47625</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609599" y="6095999"/>
          <a:ext cx="6867525" cy="6753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1.</a:t>
          </a:r>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Empco Inc. is currently using a plantwide overhead rate that is applied on the basis of direct labor dollars.  In general, a plantwide factory overhead rate is acceptable only if a similar relationship between overhead and direct labor exists in all departments, or the company manufactures products, which receive proportional services from each department.</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In most cases, departmental overhead rates are preferable to plantwide overhead rates because plantwide overhead rates do not provide:</a:t>
          </a:r>
        </a:p>
        <a:p>
          <a:pPr marL="628650" lvl="1" indent="-171450">
            <a:buFont typeface="Arial" panose="020B0604020202020204" pitchFamily="34" charset="0"/>
            <a:buChar char="•"/>
          </a:pPr>
          <a:r>
            <a:rPr lang="en-US" sz="1400">
              <a:solidFill>
                <a:schemeClr val="dk1"/>
              </a:solidFill>
              <a:effectLst/>
              <a:latin typeface="Arial" panose="020B0604020202020204" pitchFamily="34" charset="0"/>
              <a:ea typeface="+mn-ea"/>
              <a:cs typeface="Arial" panose="020B0604020202020204" pitchFamily="34" charset="0"/>
            </a:rPr>
            <a:t>a framework for reviewing overhead costs on a departmental basis, identifying departmental cost overruns, or taking corrective action to improve departmental cost control.</a:t>
          </a:r>
        </a:p>
        <a:p>
          <a:pPr marL="628650" lvl="1" indent="-171450">
            <a:buFont typeface="Arial" panose="020B0604020202020204" pitchFamily="34" charset="0"/>
            <a:buChar char="•"/>
          </a:pPr>
          <a:r>
            <a:rPr lang="en-US" sz="1400">
              <a:solidFill>
                <a:schemeClr val="dk1"/>
              </a:solidFill>
              <a:effectLst/>
              <a:latin typeface="Arial" panose="020B0604020202020204" pitchFamily="34" charset="0"/>
              <a:ea typeface="+mn-ea"/>
              <a:cs typeface="Arial" panose="020B0604020202020204" pitchFamily="34" charset="0"/>
            </a:rPr>
            <a:t>sufficient information about product profitability, thus, increasing the difficulties associated with management decision-making.</a:t>
          </a:r>
        </a:p>
        <a:p>
          <a:endParaRPr lang="en-US" sz="1400">
            <a:latin typeface="Arial" panose="020B0604020202020204" pitchFamily="34" charset="0"/>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2.</a:t>
          </a:r>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Because Empco uses a plantwide overhead rate applied on the basis of direct labor dollars, the elimination of direct labor in the Drilling Department through the introduction of robots may appear to reduce the overhead cost of the Drilling Department to zero.  However, this change will not reduce fixed factory overhead expenses such as depreciation, plant supervision, etc.  In reality, the use of robots is likely to increase fixed expenses because of increased depreciation expense.  Under Empco's current method of allocating overhead costs, the remaining departments will merely absorb these costs.</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3.    In order to improve the allocation of overhead costs ,Empco should:</a:t>
          </a:r>
        </a:p>
        <a:p>
          <a:pPr marL="742950" lvl="1" indent="-285750">
            <a:buFont typeface="Arial" panose="020B0604020202020204" pitchFamily="34" charset="0"/>
            <a:buChar char="•"/>
          </a:pPr>
          <a:r>
            <a:rPr lang="en-US" sz="1400">
              <a:solidFill>
                <a:schemeClr val="dk1"/>
              </a:solidFill>
              <a:effectLst/>
              <a:latin typeface="Arial" panose="020B0604020202020204" pitchFamily="34" charset="0"/>
              <a:ea typeface="+mn-ea"/>
              <a:cs typeface="Arial" panose="020B0604020202020204" pitchFamily="34" charset="0"/>
            </a:rPr>
            <a:t>establish separate overhead accounts (pools) and rates for the Drilling Department.</a:t>
          </a:r>
        </a:p>
        <a:p>
          <a:pPr marL="742950" lvl="1" indent="-285750">
            <a:buFont typeface="Arial" panose="020B0604020202020204" pitchFamily="34" charset="0"/>
            <a:buChar char="•"/>
          </a:pPr>
          <a:r>
            <a:rPr lang="en-US" sz="1400">
              <a:solidFill>
                <a:schemeClr val="dk1"/>
              </a:solidFill>
              <a:effectLst/>
              <a:latin typeface="Arial" panose="020B0604020202020204" pitchFamily="34" charset="0"/>
              <a:ea typeface="+mn-ea"/>
              <a:cs typeface="Arial" panose="020B0604020202020204" pitchFamily="34" charset="0"/>
            </a:rPr>
            <a:t>identify, if possible, fixed and variable overhead costs and establish fixed and variable overhead rates.</a:t>
          </a:r>
        </a:p>
        <a:p>
          <a:pPr marL="742950" lvl="1" indent="-285750">
            <a:buFont typeface="Arial" panose="020B0604020202020204" pitchFamily="34" charset="0"/>
            <a:buChar char="•"/>
          </a:pPr>
          <a:r>
            <a:rPr lang="en-US" sz="1400">
              <a:solidFill>
                <a:schemeClr val="dk1"/>
              </a:solidFill>
              <a:effectLst/>
              <a:latin typeface="Arial" panose="020B0604020202020204" pitchFamily="34" charset="0"/>
              <a:ea typeface="+mn-ea"/>
              <a:cs typeface="Arial" panose="020B0604020202020204" pitchFamily="34" charset="0"/>
            </a:rPr>
            <a:t>apply overhead costs to the Drilling Department on the basis of robot or machine hours.</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65</xdr:row>
      <xdr:rowOff>0</xdr:rowOff>
    </xdr:from>
    <xdr:to>
      <xdr:col>9</xdr:col>
      <xdr:colOff>685800</xdr:colOff>
      <xdr:row>72</xdr:row>
      <xdr:rowOff>104775</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609600" y="13477875"/>
          <a:ext cx="7372350" cy="1704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4. If direct labor-hours are used to apply factory overhead, Department A is assigned more than its total estimated overhead and Department B is assigned less. Therefore, Department A will assign more overhead to products than if a departmental rate were used and Department B will assign less. Conversely, if machine hours are used, Department A is undercharged and Department B is overcharged.  The reason is that each department has a different cost driver. Department A is labor intensive and Department B is machine intensive. Therefore, using one single plantwide overhead rate is not appropriate.</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7</xdr:col>
          <xdr:colOff>0</xdr:colOff>
          <xdr:row>73</xdr:row>
          <xdr:rowOff>0</xdr:rowOff>
        </xdr:to>
        <xdr:sp macro="" textlink="">
          <xdr:nvSpPr>
            <xdr:cNvPr id="12292" name="Object 4" hidden="1">
              <a:extLst>
                <a:ext uri="{63B3BB69-23CF-44E3-9099-C40C66FF867C}">
                  <a14:compatExt spid="_x0000_s12292"/>
                </a:ext>
                <a:ext uri="{FF2B5EF4-FFF2-40B4-BE49-F238E27FC236}">
                  <a16:creationId xmlns:a16="http://schemas.microsoft.com/office/drawing/2014/main" id="{00000000-0008-0000-0F00-000004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333375</xdr:colOff>
      <xdr:row>1</xdr:row>
      <xdr:rowOff>142874</xdr:rowOff>
    </xdr:from>
    <xdr:to>
      <xdr:col>8</xdr:col>
      <xdr:colOff>323850</xdr:colOff>
      <xdr:row>29</xdr:row>
      <xdr:rowOff>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333375" y="409574"/>
          <a:ext cx="7629525" cy="485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solidFill>
                <a:schemeClr val="dk1"/>
              </a:solidFill>
              <a:effectLst/>
              <a:latin typeface="Arial" panose="020B0604020202020204" pitchFamily="34" charset="0"/>
              <a:ea typeface="+mn-ea"/>
              <a:cs typeface="Arial" panose="020B0604020202020204" pitchFamily="34" charset="0"/>
            </a:rPr>
            <a:t>Dream Makers is a small manufacturer of gold and platinum. It uses a job costing system that applies overhead on the basis of direct labor-hours. Budgeted factory overhead for the year was $455,600, and management budgeted 33,500 direct labor-hours. The company had no materials, work-in-process or finished goods inventory at the beginning of April. These transactions were recorded during April:</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April insurance cost for the manufacturing property and equipment was $1,800. The premium had been paid in January. </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Recorded $1,025 depreciation on an administrative asset.</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Purchased 21 pounds of high-grade polishing materials at $16 per pound (indirect material).</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Paid factory utility bill, $6,510 in cash.</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Incurred and paid 4,000 hours payroll costs of $160,000. Of this amount, 1,000 hours and $20,000 were indirect labor costs.</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Incurred and paid other factory overhead costs, $6,270.</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Purchased $24,500 of unpolished semi-precious stones and gold.</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Requisitioned $18,500 of direct materials and $1,600 of indirect materials from materials inventory.</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Incurred miscellaneous selling and administrative expenses, $5,660. </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Incurred $3,505 depreciation on manufacturing equipment for April.</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Paid advertising expenses in cash, $2,650.</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Applied factory overhead to production on the basis of direct labor hours.</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Completed goods costing $64,000 during the month.</a:t>
          </a:r>
          <a:endParaRPr lang="en-US" sz="1400">
            <a:solidFill>
              <a:schemeClr val="dk1"/>
            </a:solidFill>
            <a:effectLst/>
            <a:latin typeface="Arial" panose="020B0604020202020204" pitchFamily="34" charset="0"/>
            <a:ea typeface="+mn-ea"/>
            <a:cs typeface="Arial" panose="020B0604020202020204" pitchFamily="34" charset="0"/>
          </a:endParaRPr>
        </a:p>
        <a:p>
          <a:pPr marL="342900" indent="-342900">
            <a:buFont typeface="+mj-lt"/>
            <a:buAutoNum type="alphaLcPeriod"/>
          </a:pPr>
          <a:r>
            <a:rPr lang="en-GB" sz="1400">
              <a:solidFill>
                <a:schemeClr val="dk1"/>
              </a:solidFill>
              <a:effectLst/>
              <a:latin typeface="Arial" panose="020B0604020202020204" pitchFamily="34" charset="0"/>
              <a:ea typeface="+mn-ea"/>
              <a:cs typeface="Arial" panose="020B0604020202020204" pitchFamily="34" charset="0"/>
            </a:rPr>
            <a:t>Made sales on account in April, $57,410. The cost of goods sold was $47,860.</a:t>
          </a:r>
          <a:endParaRPr lang="en-US"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254000</xdr:colOff>
      <xdr:row>179</xdr:row>
      <xdr:rowOff>130175</xdr:rowOff>
    </xdr:from>
    <xdr:to>
      <xdr:col>8</xdr:col>
      <xdr:colOff>438150</xdr:colOff>
      <xdr:row>187</xdr:row>
      <xdr:rowOff>9525</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254000" y="33210500"/>
          <a:ext cx="8604250" cy="1174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 total amount of overapplied overhead is nearly 5 times the amount of income in this month.  Closing the entire overapplied amount to Cost of Goods Sold</a:t>
          </a:r>
          <a:r>
            <a:rPr lang="en-US" sz="1400" baseline="0"/>
            <a:t> would reduce that balance and cause income to rise by an additional $847, which is nearly twice the income reported using proration.  Some would argue that such an increase would be a material change and that it would be inappropriate to cloase the entire amount to cost of goods sold.</a:t>
          </a:r>
          <a:endParaRPr lang="en-US"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1</xdr:row>
      <xdr:rowOff>152400</xdr:rowOff>
    </xdr:from>
    <xdr:to>
      <xdr:col>8</xdr:col>
      <xdr:colOff>676274</xdr:colOff>
      <xdr:row>29</xdr:row>
      <xdr:rowOff>47626</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247650" y="419100"/>
          <a:ext cx="8143874" cy="4429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Mooresville Corporation manufactures eighteenth-century, classical-style furniture. It uses a job costing system that applies factory overhead on the basis of direct labor-hours.  Budgeted factory overhead for the year was $1,261,500, and management budgeted 87,000 direct labor-hours. These transactions were recorded during August:</a:t>
          </a:r>
        </a:p>
        <a:p>
          <a:r>
            <a:rPr lang="en-US" sz="1400">
              <a:solidFill>
                <a:schemeClr val="dk1"/>
              </a:solidFill>
              <a:effectLst/>
              <a:latin typeface="Arial" panose="020B0604020202020204" pitchFamily="34" charset="0"/>
              <a:ea typeface="+mn-ea"/>
              <a:cs typeface="Arial" panose="020B0604020202020204" pitchFamily="34" charset="0"/>
            </a:rPr>
            <a:t> </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Purchased 5,000 square feet of oak on account at $26 per square foot.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Purchased 50 gallons of glue on account at $36 per gallon (indirect material).</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Requisitioned 3,500 square feet of oak and 31 gallons of glue for production.</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Incurred and paid payroll costs of $187,900. Of this amount, $46,000 were indirect labor costs; direct labor personnel earned $22 per hour on average.</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Paid factory utility bill, $15,230 in cash.</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August’s insurance cost for the manufacturing property and equipment was $3,500. The premium had been paid in March.</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Incurred $8,500 depreciation on manufacturing equipment for August.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Recorded $2,400 depreciation on an administrative asset.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Paid advertising expenses in cash, $5,500.</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Incurred and paid other factory overhead costs, $13,500.</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Incurred miscellaneous selling and administrative expenses, $13,250.</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Applied factory overhead to production on the basis of direct labor-hours.</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Produced completed goods costing $146,000 the month.</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Made sales on account in August, $135,000. The cost of goods sold was $112,000.</a:t>
          </a:r>
        </a:p>
      </xdr:txBody>
    </xdr:sp>
    <xdr:clientData/>
  </xdr:twoCellAnchor>
  <xdr:twoCellAnchor>
    <xdr:from>
      <xdr:col>0</xdr:col>
      <xdr:colOff>276225</xdr:colOff>
      <xdr:row>189</xdr:row>
      <xdr:rowOff>133350</xdr:rowOff>
    </xdr:from>
    <xdr:to>
      <xdr:col>8</xdr:col>
      <xdr:colOff>263525</xdr:colOff>
      <xdr:row>197</xdr:row>
      <xdr:rowOff>53975</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276225" y="37204650"/>
          <a:ext cx="8140700" cy="121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 amount of overapplied overhead is about 50% of the amount of income in this month and about 4% of Sales.  Closing the entire overapplied amount to Cost of Goods Sold</a:t>
          </a:r>
          <a:r>
            <a:rPr lang="en-US" sz="1400" baseline="0"/>
            <a:t> would reduce that balance and cause income to rise by $5,679.  Some would argue that doubling the reported income by closing all of the overapplied overhead to Cost of Goods Sold would be a material change and would be inappropriate.  </a:t>
          </a:r>
          <a:endParaRPr lang="en-US" sz="14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381000</xdr:colOff>
      <xdr:row>2</xdr:row>
      <xdr:rowOff>42334</xdr:rowOff>
    </xdr:from>
    <xdr:to>
      <xdr:col>7</xdr:col>
      <xdr:colOff>201083</xdr:colOff>
      <xdr:row>6</xdr:row>
      <xdr:rowOff>116418</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381000" y="560917"/>
          <a:ext cx="9884833" cy="1090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Decker Screw Manufacturing Company produces special screws made to customer specification.  During June, the following data pertained to the below listed costs.  Decker had no beginning work-in-process inventory for June.  Of the jobs begun in June, Job 2906 was completed and sold on account for $30,000, Job 2907 was completed but not sold, and Job 2908 was still in process.</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19050</xdr:colOff>
      <xdr:row>4</xdr:row>
      <xdr:rowOff>67916</xdr:rowOff>
    </xdr:from>
    <xdr:to>
      <xdr:col>16</xdr:col>
      <xdr:colOff>989389</xdr:colOff>
      <xdr:row>10</xdr:row>
      <xdr:rowOff>9275</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12039600" y="1125191"/>
          <a:ext cx="6209089" cy="1274859"/>
        </a:xfrm>
        <a:prstGeom prst="rect">
          <a:avLst/>
        </a:prstGeom>
      </xdr:spPr>
    </xdr:pic>
    <xdr:clientData/>
  </xdr:twoCellAnchor>
  <xdr:twoCellAnchor editAs="oneCell">
    <xdr:from>
      <xdr:col>9</xdr:col>
      <xdr:colOff>34925</xdr:colOff>
      <xdr:row>12</xdr:row>
      <xdr:rowOff>180519</xdr:rowOff>
    </xdr:from>
    <xdr:to>
      <xdr:col>11</xdr:col>
      <xdr:colOff>104206</xdr:colOff>
      <xdr:row>16</xdr:row>
      <xdr:rowOff>133190</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12055475" y="3009444"/>
          <a:ext cx="2977581" cy="828971"/>
        </a:xfrm>
        <a:prstGeom prst="rect">
          <a:avLst/>
        </a:prstGeom>
      </xdr:spPr>
    </xdr:pic>
    <xdr:clientData/>
  </xdr:twoCellAnchor>
  <xdr:twoCellAnchor editAs="oneCell">
    <xdr:from>
      <xdr:col>9</xdr:col>
      <xdr:colOff>15875</xdr:colOff>
      <xdr:row>21</xdr:row>
      <xdr:rowOff>101600</xdr:rowOff>
    </xdr:from>
    <xdr:to>
      <xdr:col>13</xdr:col>
      <xdr:colOff>136037</xdr:colOff>
      <xdr:row>37</xdr:row>
      <xdr:rowOff>21787</xdr:rowOff>
    </xdr:to>
    <xdr:pic>
      <xdr:nvPicPr>
        <xdr:cNvPr id="6" name="Picture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3"/>
        <a:stretch>
          <a:fillRect/>
        </a:stretch>
      </xdr:blipFill>
      <xdr:spPr>
        <a:xfrm>
          <a:off x="12036425" y="5168900"/>
          <a:ext cx="3911112" cy="3511112"/>
        </a:xfrm>
        <a:prstGeom prst="rect">
          <a:avLst/>
        </a:prstGeom>
      </xdr:spPr>
    </xdr:pic>
    <xdr:clientData/>
  </xdr:twoCellAnchor>
  <xdr:twoCellAnchor editAs="oneCell">
    <xdr:from>
      <xdr:col>9</xdr:col>
      <xdr:colOff>73025</xdr:colOff>
      <xdr:row>39</xdr:row>
      <xdr:rowOff>133350</xdr:rowOff>
    </xdr:from>
    <xdr:to>
      <xdr:col>11</xdr:col>
      <xdr:colOff>59964</xdr:colOff>
      <xdr:row>57</xdr:row>
      <xdr:rowOff>69354</xdr:rowOff>
    </xdr:to>
    <xdr:pic>
      <xdr:nvPicPr>
        <xdr:cNvPr id="7" name="Picture 6">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4"/>
        <a:stretch>
          <a:fillRect/>
        </a:stretch>
      </xdr:blipFill>
      <xdr:spPr>
        <a:xfrm>
          <a:off x="12093575" y="9239250"/>
          <a:ext cx="2892064" cy="3971429"/>
        </a:xfrm>
        <a:prstGeom prst="rect">
          <a:avLst/>
        </a:prstGeom>
      </xdr:spPr>
    </xdr:pic>
    <xdr:clientData/>
  </xdr:twoCellAnchor>
  <xdr:twoCellAnchor editAs="oneCell">
    <xdr:from>
      <xdr:col>8</xdr:col>
      <xdr:colOff>196850</xdr:colOff>
      <xdr:row>97</xdr:row>
      <xdr:rowOff>123825</xdr:rowOff>
    </xdr:from>
    <xdr:to>
      <xdr:col>9</xdr:col>
      <xdr:colOff>1685706</xdr:colOff>
      <xdr:row>107</xdr:row>
      <xdr:rowOff>212440</xdr:rowOff>
    </xdr:to>
    <xdr:pic>
      <xdr:nvPicPr>
        <xdr:cNvPr id="9" name="Picture 8">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5"/>
        <a:stretch>
          <a:fillRect/>
        </a:stretch>
      </xdr:blipFill>
      <xdr:spPr>
        <a:xfrm>
          <a:off x="11950700" y="22336125"/>
          <a:ext cx="1758731" cy="2279365"/>
        </a:xfrm>
        <a:prstGeom prst="rect">
          <a:avLst/>
        </a:prstGeom>
      </xdr:spPr>
    </xdr:pic>
    <xdr:clientData/>
  </xdr:twoCellAnchor>
  <xdr:twoCellAnchor editAs="oneCell">
    <xdr:from>
      <xdr:col>8</xdr:col>
      <xdr:colOff>190500</xdr:colOff>
      <xdr:row>110</xdr:row>
      <xdr:rowOff>66675</xdr:rowOff>
    </xdr:from>
    <xdr:to>
      <xdr:col>12</xdr:col>
      <xdr:colOff>94806</xdr:colOff>
      <xdr:row>124</xdr:row>
      <xdr:rowOff>193276</xdr:rowOff>
    </xdr:to>
    <xdr:pic>
      <xdr:nvPicPr>
        <xdr:cNvPr id="10" name="Picture 9">
          <a:extLst>
            <a:ext uri="{FF2B5EF4-FFF2-40B4-BE49-F238E27FC236}">
              <a16:creationId xmlns:a16="http://schemas.microsoft.com/office/drawing/2014/main" id="{00000000-0008-0000-1600-00000A000000}"/>
            </a:ext>
          </a:extLst>
        </xdr:cNvPr>
        <xdr:cNvPicPr>
          <a:picLocks noChangeAspect="1"/>
        </xdr:cNvPicPr>
      </xdr:nvPicPr>
      <xdr:blipFill>
        <a:blip xmlns:r="http://schemas.openxmlformats.org/officeDocument/2006/relationships" r:embed="rId6"/>
        <a:stretch>
          <a:fillRect/>
        </a:stretch>
      </xdr:blipFill>
      <xdr:spPr>
        <a:xfrm>
          <a:off x="11944350" y="25136475"/>
          <a:ext cx="3552381" cy="3193651"/>
        </a:xfrm>
        <a:prstGeom prst="rect">
          <a:avLst/>
        </a:prstGeom>
      </xdr:spPr>
    </xdr:pic>
    <xdr:clientData/>
  </xdr:twoCellAnchor>
  <xdr:twoCellAnchor>
    <xdr:from>
      <xdr:col>9</xdr:col>
      <xdr:colOff>771525</xdr:colOff>
      <xdr:row>12</xdr:row>
      <xdr:rowOff>152400</xdr:rowOff>
    </xdr:from>
    <xdr:to>
      <xdr:col>9</xdr:col>
      <xdr:colOff>1209675</xdr:colOff>
      <xdr:row>13</xdr:row>
      <xdr:rowOff>161925</xdr:rowOff>
    </xdr:to>
    <xdr:sp macro="" textlink="">
      <xdr:nvSpPr>
        <xdr:cNvPr id="11" name="Rectangle: Rounded Corners 10">
          <a:extLst>
            <a:ext uri="{FF2B5EF4-FFF2-40B4-BE49-F238E27FC236}">
              <a16:creationId xmlns:a16="http://schemas.microsoft.com/office/drawing/2014/main" id="{00000000-0008-0000-1600-00000B000000}"/>
            </a:ext>
          </a:extLst>
        </xdr:cNvPr>
        <xdr:cNvSpPr/>
      </xdr:nvSpPr>
      <xdr:spPr>
        <a:xfrm>
          <a:off x="12792075" y="2981325"/>
          <a:ext cx="438150" cy="22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63500</xdr:colOff>
      <xdr:row>13</xdr:row>
      <xdr:rowOff>133349</xdr:rowOff>
    </xdr:from>
    <xdr:to>
      <xdr:col>9</xdr:col>
      <xdr:colOff>501650</xdr:colOff>
      <xdr:row>15</xdr:row>
      <xdr:rowOff>180974</xdr:rowOff>
    </xdr:to>
    <xdr:sp macro="" textlink="">
      <xdr:nvSpPr>
        <xdr:cNvPr id="12" name="Rectangle: Rounded Corners 11">
          <a:extLst>
            <a:ext uri="{FF2B5EF4-FFF2-40B4-BE49-F238E27FC236}">
              <a16:creationId xmlns:a16="http://schemas.microsoft.com/office/drawing/2014/main" id="{00000000-0008-0000-1600-00000C000000}"/>
            </a:ext>
          </a:extLst>
        </xdr:cNvPr>
        <xdr:cNvSpPr/>
      </xdr:nvSpPr>
      <xdr:spPr>
        <a:xfrm>
          <a:off x="12084050" y="3181349"/>
          <a:ext cx="438150" cy="4857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57150</xdr:colOff>
      <xdr:row>106</xdr:row>
      <xdr:rowOff>123824</xdr:rowOff>
    </xdr:from>
    <xdr:to>
      <xdr:col>10</xdr:col>
      <xdr:colOff>104775</xdr:colOff>
      <xdr:row>108</xdr:row>
      <xdr:rowOff>44449</xdr:rowOff>
    </xdr:to>
    <xdr:sp macro="" textlink="">
      <xdr:nvSpPr>
        <xdr:cNvPr id="14" name="Rectangle: Rounded Corners 13">
          <a:extLst>
            <a:ext uri="{FF2B5EF4-FFF2-40B4-BE49-F238E27FC236}">
              <a16:creationId xmlns:a16="http://schemas.microsoft.com/office/drawing/2014/main" id="{00000000-0008-0000-1600-00000E000000}"/>
            </a:ext>
          </a:extLst>
        </xdr:cNvPr>
        <xdr:cNvSpPr/>
      </xdr:nvSpPr>
      <xdr:spPr>
        <a:xfrm>
          <a:off x="11811000" y="24307799"/>
          <a:ext cx="2076450" cy="3587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53975</xdr:colOff>
      <xdr:row>60</xdr:row>
      <xdr:rowOff>82550</xdr:rowOff>
    </xdr:from>
    <xdr:to>
      <xdr:col>12</xdr:col>
      <xdr:colOff>9108</xdr:colOff>
      <xdr:row>94</xdr:row>
      <xdr:rowOff>113364</xdr:rowOff>
    </xdr:to>
    <xdr:pic>
      <xdr:nvPicPr>
        <xdr:cNvPr id="15" name="Picture 14">
          <a:extLst>
            <a:ext uri="{FF2B5EF4-FFF2-40B4-BE49-F238E27FC236}">
              <a16:creationId xmlns:a16="http://schemas.microsoft.com/office/drawing/2014/main" id="{00000000-0008-0000-1600-00000F000000}"/>
            </a:ext>
          </a:extLst>
        </xdr:cNvPr>
        <xdr:cNvPicPr>
          <a:picLocks noChangeAspect="1"/>
        </xdr:cNvPicPr>
      </xdr:nvPicPr>
      <xdr:blipFill>
        <a:blip xmlns:r="http://schemas.openxmlformats.org/officeDocument/2006/relationships" r:embed="rId7"/>
        <a:stretch>
          <a:fillRect/>
        </a:stretch>
      </xdr:blipFill>
      <xdr:spPr>
        <a:xfrm>
          <a:off x="12074525" y="13893800"/>
          <a:ext cx="3336508" cy="7488889"/>
        </a:xfrm>
        <a:prstGeom prst="rect">
          <a:avLst/>
        </a:prstGeom>
      </xdr:spPr>
    </xdr:pic>
    <xdr:clientData/>
  </xdr:twoCellAnchor>
  <xdr:twoCellAnchor>
    <xdr:from>
      <xdr:col>9</xdr:col>
      <xdr:colOff>1733550</xdr:colOff>
      <xdr:row>85</xdr:row>
      <xdr:rowOff>63499</xdr:rowOff>
    </xdr:from>
    <xdr:to>
      <xdr:col>11</xdr:col>
      <xdr:colOff>447675</xdr:colOff>
      <xdr:row>87</xdr:row>
      <xdr:rowOff>200024</xdr:rowOff>
    </xdr:to>
    <xdr:sp macro="" textlink="">
      <xdr:nvSpPr>
        <xdr:cNvPr id="13" name="Rectangle: Rounded Corners 12">
          <a:extLst>
            <a:ext uri="{FF2B5EF4-FFF2-40B4-BE49-F238E27FC236}">
              <a16:creationId xmlns:a16="http://schemas.microsoft.com/office/drawing/2014/main" id="{00000000-0008-0000-1600-00000D000000}"/>
            </a:ext>
          </a:extLst>
        </xdr:cNvPr>
        <xdr:cNvSpPr/>
      </xdr:nvSpPr>
      <xdr:spPr>
        <a:xfrm>
          <a:off x="13754100" y="19361149"/>
          <a:ext cx="1619250" cy="5746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34925</xdr:colOff>
      <xdr:row>13</xdr:row>
      <xdr:rowOff>180519</xdr:rowOff>
    </xdr:from>
    <xdr:to>
      <xdr:col>12</xdr:col>
      <xdr:colOff>536006</xdr:colOff>
      <xdr:row>17</xdr:row>
      <xdr:rowOff>114140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12055475" y="3012619"/>
          <a:ext cx="2977581" cy="825796"/>
        </a:xfrm>
        <a:prstGeom prst="rect">
          <a:avLst/>
        </a:prstGeom>
      </xdr:spPr>
    </xdr:pic>
    <xdr:clientData/>
  </xdr:twoCellAnchor>
  <xdr:twoCellAnchor editAs="oneCell">
    <xdr:from>
      <xdr:col>9</xdr:col>
      <xdr:colOff>53975</xdr:colOff>
      <xdr:row>22</xdr:row>
      <xdr:rowOff>66675</xdr:rowOff>
    </xdr:from>
    <xdr:to>
      <xdr:col>14</xdr:col>
      <xdr:colOff>351937</xdr:colOff>
      <xdr:row>37</xdr:row>
      <xdr:rowOff>212287</xdr:rowOff>
    </xdr:to>
    <xdr:pic>
      <xdr:nvPicPr>
        <xdr:cNvPr id="4" name="Picture 3">
          <a:extLst>
            <a:ext uri="{FF2B5EF4-FFF2-40B4-BE49-F238E27FC236}">
              <a16:creationId xmlns:a16="http://schemas.microsoft.com/office/drawing/2014/main" id="{00000000-0008-0000-1700-000004000000}"/>
            </a:ext>
          </a:extLst>
        </xdr:cNvPr>
        <xdr:cNvPicPr>
          <a:picLocks noChangeAspect="1"/>
        </xdr:cNvPicPr>
      </xdr:nvPicPr>
      <xdr:blipFill>
        <a:blip xmlns:r="http://schemas.openxmlformats.org/officeDocument/2006/relationships" r:embed="rId2"/>
        <a:stretch>
          <a:fillRect/>
        </a:stretch>
      </xdr:blipFill>
      <xdr:spPr>
        <a:xfrm>
          <a:off x="12369800" y="5257800"/>
          <a:ext cx="3907937" cy="3507937"/>
        </a:xfrm>
        <a:prstGeom prst="rect">
          <a:avLst/>
        </a:prstGeom>
      </xdr:spPr>
    </xdr:pic>
    <xdr:clientData/>
  </xdr:twoCellAnchor>
  <xdr:twoCellAnchor editAs="oneCell">
    <xdr:from>
      <xdr:col>9</xdr:col>
      <xdr:colOff>73025</xdr:colOff>
      <xdr:row>40</xdr:row>
      <xdr:rowOff>133350</xdr:rowOff>
    </xdr:from>
    <xdr:to>
      <xdr:col>12</xdr:col>
      <xdr:colOff>488589</xdr:colOff>
      <xdr:row>58</xdr:row>
      <xdr:rowOff>104279</xdr:rowOff>
    </xdr:to>
    <xdr:pic>
      <xdr:nvPicPr>
        <xdr:cNvPr id="5" name="Picture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3"/>
        <a:stretch>
          <a:fillRect/>
        </a:stretch>
      </xdr:blipFill>
      <xdr:spPr>
        <a:xfrm>
          <a:off x="12093575" y="9239250"/>
          <a:ext cx="2892064" cy="3971429"/>
        </a:xfrm>
        <a:prstGeom prst="rect">
          <a:avLst/>
        </a:prstGeom>
      </xdr:spPr>
    </xdr:pic>
    <xdr:clientData/>
  </xdr:twoCellAnchor>
  <xdr:twoCellAnchor editAs="oneCell">
    <xdr:from>
      <xdr:col>8</xdr:col>
      <xdr:colOff>196850</xdr:colOff>
      <xdr:row>98</xdr:row>
      <xdr:rowOff>123825</xdr:rowOff>
    </xdr:from>
    <xdr:to>
      <xdr:col>10</xdr:col>
      <xdr:colOff>374431</xdr:colOff>
      <xdr:row>108</xdr:row>
      <xdr:rowOff>212440</xdr:rowOff>
    </xdr:to>
    <xdr:pic>
      <xdr:nvPicPr>
        <xdr:cNvPr id="7" name="Picture 6">
          <a:extLst>
            <a:ext uri="{FF2B5EF4-FFF2-40B4-BE49-F238E27FC236}">
              <a16:creationId xmlns:a16="http://schemas.microsoft.com/office/drawing/2014/main" id="{00000000-0008-0000-1700-000007000000}"/>
            </a:ext>
          </a:extLst>
        </xdr:cNvPr>
        <xdr:cNvPicPr>
          <a:picLocks noChangeAspect="1"/>
        </xdr:cNvPicPr>
      </xdr:nvPicPr>
      <xdr:blipFill>
        <a:blip xmlns:r="http://schemas.openxmlformats.org/officeDocument/2006/relationships" r:embed="rId4"/>
        <a:stretch>
          <a:fillRect/>
        </a:stretch>
      </xdr:blipFill>
      <xdr:spPr>
        <a:xfrm>
          <a:off x="11953875" y="22332950"/>
          <a:ext cx="1755556" cy="2282540"/>
        </a:xfrm>
        <a:prstGeom prst="rect">
          <a:avLst/>
        </a:prstGeom>
      </xdr:spPr>
    </xdr:pic>
    <xdr:clientData/>
  </xdr:twoCellAnchor>
  <xdr:twoCellAnchor editAs="oneCell">
    <xdr:from>
      <xdr:col>8</xdr:col>
      <xdr:colOff>190500</xdr:colOff>
      <xdr:row>111</xdr:row>
      <xdr:rowOff>66675</xdr:rowOff>
    </xdr:from>
    <xdr:to>
      <xdr:col>12</xdr:col>
      <xdr:colOff>475806</xdr:colOff>
      <xdr:row>125</xdr:row>
      <xdr:rowOff>193276</xdr:rowOff>
    </xdr:to>
    <xdr:pic>
      <xdr:nvPicPr>
        <xdr:cNvPr id="8" name="Picture 7">
          <a:extLst>
            <a:ext uri="{FF2B5EF4-FFF2-40B4-BE49-F238E27FC236}">
              <a16:creationId xmlns:a16="http://schemas.microsoft.com/office/drawing/2014/main" id="{00000000-0008-0000-1700-000008000000}"/>
            </a:ext>
          </a:extLst>
        </xdr:cNvPr>
        <xdr:cNvPicPr>
          <a:picLocks noChangeAspect="1"/>
        </xdr:cNvPicPr>
      </xdr:nvPicPr>
      <xdr:blipFill>
        <a:blip xmlns:r="http://schemas.openxmlformats.org/officeDocument/2006/relationships" r:embed="rId5"/>
        <a:stretch>
          <a:fillRect/>
        </a:stretch>
      </xdr:blipFill>
      <xdr:spPr>
        <a:xfrm>
          <a:off x="11944350" y="25133300"/>
          <a:ext cx="3552381" cy="3196826"/>
        </a:xfrm>
        <a:prstGeom prst="rect">
          <a:avLst/>
        </a:prstGeom>
      </xdr:spPr>
    </xdr:pic>
    <xdr:clientData/>
  </xdr:twoCellAnchor>
  <xdr:twoCellAnchor>
    <xdr:from>
      <xdr:col>9</xdr:col>
      <xdr:colOff>768349</xdr:colOff>
      <xdr:row>13</xdr:row>
      <xdr:rowOff>152400</xdr:rowOff>
    </xdr:from>
    <xdr:to>
      <xdr:col>10</xdr:col>
      <xdr:colOff>400049</xdr:colOff>
      <xdr:row>14</xdr:row>
      <xdr:rowOff>190500</xdr:rowOff>
    </xdr:to>
    <xdr:sp macro="" textlink="">
      <xdr:nvSpPr>
        <xdr:cNvPr id="9" name="Rectangle: Rounded Corners 8">
          <a:extLst>
            <a:ext uri="{FF2B5EF4-FFF2-40B4-BE49-F238E27FC236}">
              <a16:creationId xmlns:a16="http://schemas.microsoft.com/office/drawing/2014/main" id="{00000000-0008-0000-1700-000009000000}"/>
            </a:ext>
          </a:extLst>
        </xdr:cNvPr>
        <xdr:cNvSpPr/>
      </xdr:nvSpPr>
      <xdr:spPr>
        <a:xfrm>
          <a:off x="13084174" y="3333750"/>
          <a:ext cx="422275" cy="2571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63500</xdr:colOff>
      <xdr:row>14</xdr:row>
      <xdr:rowOff>133349</xdr:rowOff>
    </xdr:from>
    <xdr:to>
      <xdr:col>9</xdr:col>
      <xdr:colOff>501650</xdr:colOff>
      <xdr:row>16</xdr:row>
      <xdr:rowOff>180974</xdr:rowOff>
    </xdr:to>
    <xdr:sp macro="" textlink="">
      <xdr:nvSpPr>
        <xdr:cNvPr id="10" name="Rectangle: Rounded Corners 9">
          <a:extLst>
            <a:ext uri="{FF2B5EF4-FFF2-40B4-BE49-F238E27FC236}">
              <a16:creationId xmlns:a16="http://schemas.microsoft.com/office/drawing/2014/main" id="{00000000-0008-0000-1700-00000A000000}"/>
            </a:ext>
          </a:extLst>
        </xdr:cNvPr>
        <xdr:cNvSpPr/>
      </xdr:nvSpPr>
      <xdr:spPr>
        <a:xfrm>
          <a:off x="12087225" y="3181349"/>
          <a:ext cx="438150" cy="4889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57150</xdr:colOff>
      <xdr:row>107</xdr:row>
      <xdr:rowOff>123824</xdr:rowOff>
    </xdr:from>
    <xdr:to>
      <xdr:col>10</xdr:col>
      <xdr:colOff>104775</xdr:colOff>
      <xdr:row>109</xdr:row>
      <xdr:rowOff>44449</xdr:rowOff>
    </xdr:to>
    <xdr:sp macro="" textlink="">
      <xdr:nvSpPr>
        <xdr:cNvPr id="12" name="Rectangle: Rounded Corners 11">
          <a:extLst>
            <a:ext uri="{FF2B5EF4-FFF2-40B4-BE49-F238E27FC236}">
              <a16:creationId xmlns:a16="http://schemas.microsoft.com/office/drawing/2014/main" id="{00000000-0008-0000-1700-00000C000000}"/>
            </a:ext>
          </a:extLst>
        </xdr:cNvPr>
        <xdr:cNvSpPr/>
      </xdr:nvSpPr>
      <xdr:spPr>
        <a:xfrm>
          <a:off x="11811000" y="24310974"/>
          <a:ext cx="2073275" cy="3587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771524</xdr:colOff>
      <xdr:row>5</xdr:row>
      <xdr:rowOff>123014</xdr:rowOff>
    </xdr:from>
    <xdr:to>
      <xdr:col>19</xdr:col>
      <xdr:colOff>370286</xdr:colOff>
      <xdr:row>11</xdr:row>
      <xdr:rowOff>75917</xdr:rowOff>
    </xdr:to>
    <xdr:pic>
      <xdr:nvPicPr>
        <xdr:cNvPr id="13" name="Picture 12">
          <a:extLst>
            <a:ext uri="{FF2B5EF4-FFF2-40B4-BE49-F238E27FC236}">
              <a16:creationId xmlns:a16="http://schemas.microsoft.com/office/drawing/2014/main" id="{00000000-0008-0000-1700-00000D000000}"/>
            </a:ext>
          </a:extLst>
        </xdr:cNvPr>
        <xdr:cNvPicPr>
          <a:picLocks noChangeAspect="1"/>
        </xdr:cNvPicPr>
      </xdr:nvPicPr>
      <xdr:blipFill>
        <a:blip xmlns:r="http://schemas.openxmlformats.org/officeDocument/2006/relationships" r:embed="rId6"/>
        <a:stretch>
          <a:fillRect/>
        </a:stretch>
      </xdr:blipFill>
      <xdr:spPr>
        <a:xfrm>
          <a:off x="12296774" y="1285064"/>
          <a:ext cx="6466287" cy="1534053"/>
        </a:xfrm>
        <a:prstGeom prst="rect">
          <a:avLst/>
        </a:prstGeom>
      </xdr:spPr>
    </xdr:pic>
    <xdr:clientData/>
  </xdr:twoCellAnchor>
  <xdr:twoCellAnchor editAs="oneCell">
    <xdr:from>
      <xdr:col>9</xdr:col>
      <xdr:colOff>0</xdr:colOff>
      <xdr:row>62</xdr:row>
      <xdr:rowOff>0</xdr:rowOff>
    </xdr:from>
    <xdr:to>
      <xdr:col>13</xdr:col>
      <xdr:colOff>75783</xdr:colOff>
      <xdr:row>96</xdr:row>
      <xdr:rowOff>18114</xdr:rowOff>
    </xdr:to>
    <xdr:pic>
      <xdr:nvPicPr>
        <xdr:cNvPr id="15" name="Picture 14">
          <a:extLst>
            <a:ext uri="{FF2B5EF4-FFF2-40B4-BE49-F238E27FC236}">
              <a16:creationId xmlns:a16="http://schemas.microsoft.com/office/drawing/2014/main" id="{00000000-0008-0000-1700-00000F000000}"/>
            </a:ext>
          </a:extLst>
        </xdr:cNvPr>
        <xdr:cNvPicPr>
          <a:picLocks noChangeAspect="1"/>
        </xdr:cNvPicPr>
      </xdr:nvPicPr>
      <xdr:blipFill>
        <a:blip xmlns:r="http://schemas.openxmlformats.org/officeDocument/2006/relationships" r:embed="rId7"/>
        <a:stretch>
          <a:fillRect/>
        </a:stretch>
      </xdr:blipFill>
      <xdr:spPr>
        <a:xfrm>
          <a:off x="11430000" y="14135100"/>
          <a:ext cx="3333333" cy="7485714"/>
        </a:xfrm>
        <a:prstGeom prst="rect">
          <a:avLst/>
        </a:prstGeom>
      </xdr:spPr>
    </xdr:pic>
    <xdr:clientData/>
  </xdr:twoCellAnchor>
  <xdr:twoCellAnchor>
    <xdr:from>
      <xdr:col>11</xdr:col>
      <xdr:colOff>47625</xdr:colOff>
      <xdr:row>87</xdr:row>
      <xdr:rowOff>76200</xdr:rowOff>
    </xdr:from>
    <xdr:to>
      <xdr:col>13</xdr:col>
      <xdr:colOff>38100</xdr:colOff>
      <xdr:row>89</xdr:row>
      <xdr:rowOff>120650</xdr:rowOff>
    </xdr:to>
    <xdr:sp macro="" textlink="">
      <xdr:nvSpPr>
        <xdr:cNvPr id="11" name="Rectangle: Rounded Corners 10">
          <a:extLst>
            <a:ext uri="{FF2B5EF4-FFF2-40B4-BE49-F238E27FC236}">
              <a16:creationId xmlns:a16="http://schemas.microsoft.com/office/drawing/2014/main" id="{00000000-0008-0000-1700-00000B000000}"/>
            </a:ext>
          </a:extLst>
        </xdr:cNvPr>
        <xdr:cNvSpPr/>
      </xdr:nvSpPr>
      <xdr:spPr>
        <a:xfrm>
          <a:off x="13058775" y="19707225"/>
          <a:ext cx="1666875" cy="482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13</xdr:row>
      <xdr:rowOff>19051</xdr:rowOff>
    </xdr:from>
    <xdr:to>
      <xdr:col>13</xdr:col>
      <xdr:colOff>304799</xdr:colOff>
      <xdr:row>30</xdr:row>
      <xdr:rowOff>95251</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90524" y="2908301"/>
          <a:ext cx="7645400" cy="331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The Zurich Insurance Group is a global leader in the financial services industry, providing its customers with solutions in the area of financial protection and asset accumulation. The Group concentrates its activities in five business segments: non-life and life insurance, reinsurance, Farmers Management Services, and asset management. Headquartered in Zurich, Switzerland, the Group's worldwide presence builds on strong positions in its three key markets - the United States, the United Kingdom and Switzerland. </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Because Zurich provides unique solutions to customers, particularly in the high net worth area, the company uses a job costing system. Each customer is handled individually and products, such as insurance, asset management services, and reinsurance, are provided as needed.</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The nature of Zurich’s business is such that there environmental sustainability does not play a key role in its business planning and decision making.  However, the company does have a corporate sustainability policy which aims to reduce carbon emissions waste in its operations.  </a:t>
          </a:r>
        </a:p>
        <a:p>
          <a:r>
            <a:rPr lang="en-US" sz="1400">
              <a:solidFill>
                <a:schemeClr val="dk1"/>
              </a:solidFill>
              <a:effectLst/>
              <a:latin typeface="Arial" panose="020B0604020202020204" pitchFamily="34" charset="0"/>
              <a:ea typeface="+mn-ea"/>
              <a:cs typeface="Arial" panose="020B0604020202020204" pitchFamily="34" charset="0"/>
            </a:rPr>
            <a:t> </a:t>
          </a:r>
        </a:p>
      </xdr:txBody>
    </xdr:sp>
    <xdr:clientData/>
  </xdr:twoCellAnchor>
  <xdr:twoCellAnchor>
    <xdr:from>
      <xdr:col>0</xdr:col>
      <xdr:colOff>365125</xdr:colOff>
      <xdr:row>33</xdr:row>
      <xdr:rowOff>0</xdr:rowOff>
    </xdr:from>
    <xdr:to>
      <xdr:col>13</xdr:col>
      <xdr:colOff>273050</xdr:colOff>
      <xdr:row>51</xdr:row>
      <xdr:rowOff>142875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65125" y="6772275"/>
          <a:ext cx="8070850" cy="3057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Reichhold is a large manufacturer of chemical products including coatings (epoxy, acrylic and other resins), latex (in a joint venture with Dow Chemical Company), and composites (gelcoats and resins used in the manufacture of fiberglass products including boats, bathroom fixtures, and other applications).  Once owned by Japan’s Nippon Ink company, Reichhold is now a private entity.  </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The chemical manufacturing industry is characterized by high volume production involving a number of manufacturing processes, so that process costing is a good choice for Reichhold. </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Reichhold is a truly global company, as is apparent from its Web site.   Sustainability is a key factor in business planning and decision making for the company since it makes industrial and commercial chemicals, many of which can be harmful to the environment.   Reichhold’s Web site states:  “Reichhold does not tolerate unethical or illegal conduct by its employees. We put ethics ahead of short-term financial gains, which we believe will create loyalty when customers are treated fairly and equitably.”</a:t>
          </a:r>
        </a:p>
        <a:p>
          <a:endParaRPr lang="en-US" sz="1400">
            <a:latin typeface="Arial" panose="020B0604020202020204" pitchFamily="34" charset="0"/>
            <a:cs typeface="Arial" panose="020B0604020202020204" pitchFamily="34" charset="0"/>
          </a:endParaRPr>
        </a:p>
      </xdr:txBody>
    </xdr:sp>
    <xdr:clientData/>
  </xdr:twoCellAnchor>
  <xdr:twoCellAnchor>
    <xdr:from>
      <xdr:col>0</xdr:col>
      <xdr:colOff>333375</xdr:colOff>
      <xdr:row>74</xdr:row>
      <xdr:rowOff>127001</xdr:rowOff>
    </xdr:from>
    <xdr:to>
      <xdr:col>13</xdr:col>
      <xdr:colOff>247650</xdr:colOff>
      <xdr:row>94</xdr:row>
      <xdr:rowOff>152400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33375" y="14795501"/>
          <a:ext cx="8077200" cy="326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Evian Natural Spring Water is bottled exclusively at its source in Evian-les-Bains located in the French Alps. Filled, sealed bottles are then shipped to over 120 countries throughout the world. Evian spring water is perfect by nature. Naturally pure and fresh, it is not artificially treated or processed in any way. Its unique source in the heart of the French Alps guarantees Evian natural spring waters remarkable purity.</a:t>
          </a:r>
        </a:p>
        <a:p>
          <a:r>
            <a:rPr lang="en-US" sz="1400">
              <a:solidFill>
                <a:schemeClr val="dk1"/>
              </a:solidFill>
              <a:effectLst/>
              <a:latin typeface="Arial" panose="020B0604020202020204" pitchFamily="34" charset="0"/>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The company has a high volume low cost product, sold in individual bottles,</a:t>
          </a:r>
          <a:r>
            <a:rPr lang="en-US" sz="1400" baseline="0">
              <a:solidFill>
                <a:schemeClr val="dk1"/>
              </a:solidFill>
              <a:effectLst/>
              <a:latin typeface="Arial" panose="020B0604020202020204" pitchFamily="34" charset="0"/>
              <a:ea typeface="+mn-ea"/>
              <a:cs typeface="Arial" panose="020B0604020202020204" pitchFamily="34" charset="0"/>
            </a:rPr>
            <a:t> so it </a:t>
          </a:r>
          <a:r>
            <a:rPr lang="en-US" sz="1400">
              <a:solidFill>
                <a:schemeClr val="dk1"/>
              </a:solidFill>
              <a:effectLst/>
              <a:latin typeface="Arial" panose="020B0604020202020204" pitchFamily="34" charset="0"/>
              <a:ea typeface="+mn-ea"/>
              <a:cs typeface="Arial" panose="020B0604020202020204" pitchFamily="34" charset="0"/>
            </a:rPr>
            <a:t>uses process costing.</a:t>
          </a:r>
        </a:p>
        <a:p>
          <a:r>
            <a:rPr lang="en-US" sz="1400">
              <a:solidFill>
                <a:schemeClr val="dk1"/>
              </a:solidFill>
              <a:effectLst/>
              <a:latin typeface="Arial" panose="020B0604020202020204" pitchFamily="34" charset="0"/>
              <a:ea typeface="+mn-ea"/>
              <a:cs typeface="Arial" panose="020B0604020202020204" pitchFamily="34" charset="0"/>
            </a:rPr>
            <a:t>It is not economically feasible to keep track of the detailed cost elements applied to each unit of production.</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The fact that Evian is a global company is clear from its Web site.  The sustainability issues for Evian are similar to those of other beverage bottlers, and that is to reduce the waste associated with packaging the product.  Evian’s Web site explains the company’s focus on promoting clean water initiatives worldwide.</a:t>
          </a:r>
          <a:endParaRPr lang="en-US" sz="1400">
            <a:latin typeface="Arial" panose="020B0604020202020204" pitchFamily="34" charset="0"/>
            <a:cs typeface="Arial" panose="020B0604020202020204" pitchFamily="34" charset="0"/>
          </a:endParaRPr>
        </a:p>
      </xdr:txBody>
    </xdr:sp>
    <xdr:clientData/>
  </xdr:twoCellAnchor>
  <xdr:twoCellAnchor>
    <xdr:from>
      <xdr:col>0</xdr:col>
      <xdr:colOff>349250</xdr:colOff>
      <xdr:row>56</xdr:row>
      <xdr:rowOff>15876</xdr:rowOff>
    </xdr:from>
    <xdr:to>
      <xdr:col>13</xdr:col>
      <xdr:colOff>263525</xdr:colOff>
      <xdr:row>72</xdr:row>
      <xdr:rowOff>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349250" y="11369676"/>
          <a:ext cx="8077200" cy="258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Nestle is one of the leading food companies in the world. Its product portfolio includes brands such as Perrier, Poland Spring, Nescafe, Lean Cuisine, Alpo, Butterfinger, and Kit Kat. The whole food production process is a continuous high-volume one and so will have a process costing system.</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Nestle is a global organization as it is the largest food company in the world, with 280,000 employees and 443 factories around the world.</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Regarding sustainability, Nestle’s Web site states:  “We commit ourselves to environmentally sustainable business practices. At all stages of the product life cycle we strive to use natural resources efficiently, favour the use of sustainably-managed renewable resources, and target zero waste.”</a:t>
          </a:r>
        </a:p>
        <a:p>
          <a:r>
            <a:rPr lang="en-US" sz="1400">
              <a:solidFill>
                <a:schemeClr val="dk1"/>
              </a:solidFill>
              <a:effectLst/>
              <a:latin typeface="Arial" panose="020B0604020202020204" pitchFamily="34" charset="0"/>
              <a:ea typeface="+mn-ea"/>
              <a:cs typeface="Arial" panose="020B0604020202020204" pitchFamily="34" charset="0"/>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171450</xdr:colOff>
      <xdr:row>3</xdr:row>
      <xdr:rowOff>19050</xdr:rowOff>
    </xdr:from>
    <xdr:to>
      <xdr:col>8</xdr:col>
      <xdr:colOff>238125</xdr:colOff>
      <xdr:row>8</xdr:row>
      <xdr:rowOff>19050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171450" y="609600"/>
          <a:ext cx="804862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Haughton Company uses a job costing system for its production costs and a predetermined factory overhead rate based on direct labor costs to apply factory overhead to all jobs. During the month of July, the firm processed three jobs: X13, X14, and X15, of which X13 was started in June.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333375</xdr:colOff>
      <xdr:row>2</xdr:row>
      <xdr:rowOff>9525</xdr:rowOff>
    </xdr:from>
    <xdr:to>
      <xdr:col>14</xdr:col>
      <xdr:colOff>749300</xdr:colOff>
      <xdr:row>18</xdr:row>
      <xdr:rowOff>9525</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333375" y="428625"/>
          <a:ext cx="8740775" cy="2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Aero Systems is a manufacturer of airplane parts and engines for a variety of military and commercial aircraft. </a:t>
          </a:r>
          <a:r>
            <a:rPr lang="en-US" sz="1400">
              <a:latin typeface="Arial" panose="020B0604020202020204" pitchFamily="34" charset="0"/>
              <a:cs typeface="Arial" panose="020B0604020202020204" pitchFamily="34" charset="0"/>
            </a:rPr>
            <a:t>All of Aero System's government contracts are priced on a cost-plus basis, while nongovernment jobs are not.  </a:t>
          </a:r>
          <a:r>
            <a:rPr lang="en-US" sz="1400">
              <a:solidFill>
                <a:schemeClr val="dk1"/>
              </a:solidFill>
              <a:effectLst/>
              <a:latin typeface="Arial" panose="020B0604020202020204" pitchFamily="34" charset="0"/>
              <a:ea typeface="+mn-ea"/>
              <a:cs typeface="Arial" panose="020B0604020202020204" pitchFamily="34" charset="0"/>
            </a:rPr>
            <a:t>It has two production departments. Department A is machine intensive; Department B is labor intensive. Aero Systems has adopted a traditional plantwide rate using a direct labor-hour-based overhead allocation system. The company recently conducted a pilot study using a departmental overhead rate costing system. This system used two overhead allocation bases: machine-hours for Department A and direct labor-hours for Department B. The study showed that the system, which will be more accurate and timely, will assign lower costs to the government jobs and higher costs to the company’s nongovernmental jobs. Apparetly, the current (less accurate) direct labor-based costing system has overcosted government jobs and undercosted private business jobs. On hearing of this, top management has decided to scrap the plans for adopting the new departmental overhead rate costing system because government jobs constitute 40 percent of Aero Systems’ business and the new system will reduce the price and thus the profit for this part of its business.</a:t>
          </a:r>
          <a:br>
            <a:rPr lang="en-US" sz="1400">
              <a:solidFill>
                <a:schemeClr val="dk1"/>
              </a:solidFill>
              <a:effectLst/>
              <a:latin typeface="Arial" panose="020B0604020202020204" pitchFamily="34" charset="0"/>
              <a:ea typeface="+mn-ea"/>
              <a:cs typeface="Arial" panose="020B0604020202020204" pitchFamily="34" charset="0"/>
            </a:rPr>
          </a:br>
          <a:endParaRPr lang="en-US"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380999</xdr:colOff>
      <xdr:row>24</xdr:row>
      <xdr:rowOff>0</xdr:rowOff>
    </xdr:from>
    <xdr:to>
      <xdr:col>13</xdr:col>
      <xdr:colOff>361950</xdr:colOff>
      <xdr:row>31</xdr:row>
      <xdr:rowOff>9525</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380999" y="4943475"/>
          <a:ext cx="7677151"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The management accountant should keep the professional ethics code in mind. First, he or she should try to persuade other pilot project members and the company controller to strongly recommend the top management to adopt the more accurate departmental overhead rate method.  If the company top management still would not listen, the management accountant should report the situation to the company’s audit committee.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285750</xdr:colOff>
      <xdr:row>1</xdr:row>
      <xdr:rowOff>133349</xdr:rowOff>
    </xdr:from>
    <xdr:to>
      <xdr:col>7</xdr:col>
      <xdr:colOff>66675</xdr:colOff>
      <xdr:row>8</xdr:row>
      <xdr:rowOff>142875</xdr:rowOff>
    </xdr:to>
    <xdr:sp macro="" textlink="">
      <xdr:nvSpPr>
        <xdr:cNvPr id="6" name="TextBox 5">
          <a:extLst>
            <a:ext uri="{FF2B5EF4-FFF2-40B4-BE49-F238E27FC236}">
              <a16:creationId xmlns:a16="http://schemas.microsoft.com/office/drawing/2014/main" id="{00000000-0008-0000-1A00-000006000000}"/>
            </a:ext>
          </a:extLst>
        </xdr:cNvPr>
        <xdr:cNvSpPr txBox="1"/>
      </xdr:nvSpPr>
      <xdr:spPr>
        <a:xfrm>
          <a:off x="285750" y="400049"/>
          <a:ext cx="8305800" cy="1809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chemeClr val="dk1"/>
              </a:solidFill>
              <a:effectLst/>
              <a:latin typeface="Arial" panose="020B0604020202020204" pitchFamily="34" charset="0"/>
              <a:ea typeface="+mn-ea"/>
              <a:cs typeface="Arial" panose="020B0604020202020204" pitchFamily="34" charset="0"/>
            </a:rPr>
            <a:t>Brian Canning Co., which sells canned corn, uses an operation costing system.  Cans of corn are classified as either sweet or regular, depending on the type of corn used.  Both types of corn go through the separating and cleaning operations, but only regular corn goes through the creaming operation.  During January, tow batches of corn were canned from start to finish.  Batch X consisted of 800 pounds of sweet corn and Batch Y consisted of 700 pounds of regular corn.  The company had no beginning or ending work-in-process inventory.  The following cost information is for the month of January:</a:t>
          </a:r>
        </a:p>
      </xdr:txBody>
    </xdr:sp>
    <xdr:clientData/>
  </xdr:twoCellAnchor>
  <xdr:twoCellAnchor>
    <xdr:from>
      <xdr:col>0</xdr:col>
      <xdr:colOff>704849</xdr:colOff>
      <xdr:row>47</xdr:row>
      <xdr:rowOff>19049</xdr:rowOff>
    </xdr:from>
    <xdr:to>
      <xdr:col>5</xdr:col>
      <xdr:colOff>2524124</xdr:colOff>
      <xdr:row>111</xdr:row>
      <xdr:rowOff>28575</xdr:rowOff>
    </xdr:to>
    <xdr:sp macro="" textlink="">
      <xdr:nvSpPr>
        <xdr:cNvPr id="8" name="TextBox 7">
          <a:extLst>
            <a:ext uri="{FF2B5EF4-FFF2-40B4-BE49-F238E27FC236}">
              <a16:creationId xmlns:a16="http://schemas.microsoft.com/office/drawing/2014/main" id="{00000000-0008-0000-1A00-000008000000}"/>
            </a:ext>
          </a:extLst>
        </xdr:cNvPr>
        <xdr:cNvSpPr txBox="1"/>
      </xdr:nvSpPr>
      <xdr:spPr>
        <a:xfrm>
          <a:off x="704849" y="11001374"/>
          <a:ext cx="7477125" cy="10506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Journal Entries:</a:t>
          </a:r>
        </a:p>
        <a:p>
          <a:r>
            <a:rPr lang="en-US" sz="1400">
              <a:solidFill>
                <a:schemeClr val="dk1"/>
              </a:solidFill>
              <a:effectLst/>
              <a:latin typeface="Arial" panose="020B0604020202020204" pitchFamily="34" charset="0"/>
              <a:ea typeface="+mn-ea"/>
              <a:cs typeface="Arial" panose="020B0604020202020204" pitchFamily="34" charset="0"/>
            </a:rPr>
            <a:t> </a:t>
          </a:r>
        </a:p>
        <a:p>
          <a:pPr lvl="0"/>
          <a:r>
            <a:rPr lang="en-US" sz="1400">
              <a:solidFill>
                <a:schemeClr val="dk1"/>
              </a:solidFill>
              <a:effectLst/>
              <a:latin typeface="Arial" panose="020B0604020202020204" pitchFamily="34" charset="0"/>
              <a:ea typeface="+mn-ea"/>
              <a:cs typeface="Arial" panose="020B0604020202020204" pitchFamily="34" charset="0"/>
            </a:rPr>
            <a:t>To record the requisition of the raw corn for both types less the cream cost:</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WIP Inventory: Separation Department.......7,350</a:t>
          </a:r>
        </a:p>
        <a:p>
          <a:r>
            <a:rPr lang="en-US" sz="1400">
              <a:solidFill>
                <a:schemeClr val="dk1"/>
              </a:solidFill>
              <a:effectLst/>
              <a:latin typeface="Arial" panose="020B0604020202020204" pitchFamily="34" charset="0"/>
              <a:ea typeface="+mn-ea"/>
              <a:cs typeface="Arial" panose="020B0604020202020204" pitchFamily="34" charset="0"/>
            </a:rPr>
            <a:t>		Direct Materials Inventory....………….......7,350</a:t>
          </a:r>
        </a:p>
        <a:p>
          <a:r>
            <a:rPr lang="en-US" sz="1400">
              <a:solidFill>
                <a:schemeClr val="dk1"/>
              </a:solidFill>
              <a:effectLst/>
              <a:latin typeface="Arial" panose="020B0604020202020204" pitchFamily="34" charset="0"/>
              <a:ea typeface="+mn-ea"/>
              <a:cs typeface="Arial" panose="020B0604020202020204" pitchFamily="34" charset="0"/>
            </a:rPr>
            <a:t>		$5,200 + $2,450 - $300 = $7,350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b.  To apply conversion costs to the Separation Department:</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WIP Inventory: Separation Department .......1,500</a:t>
          </a:r>
        </a:p>
        <a:p>
          <a:r>
            <a:rPr lang="en-US" sz="1400">
              <a:solidFill>
                <a:schemeClr val="dk1"/>
              </a:solidFill>
              <a:effectLst/>
              <a:latin typeface="Arial" panose="020B0604020202020204" pitchFamily="34" charset="0"/>
              <a:ea typeface="+mn-ea"/>
              <a:cs typeface="Arial" panose="020B0604020202020204" pitchFamily="34" charset="0"/>
            </a:rPr>
            <a:t>		Conversion Costs Applied ……...…………1,500</a:t>
          </a:r>
        </a:p>
        <a:p>
          <a:r>
            <a:rPr lang="en-US" sz="1400">
              <a:solidFill>
                <a:schemeClr val="dk1"/>
              </a:solidFill>
              <a:effectLst/>
              <a:latin typeface="Arial" panose="020B0604020202020204" pitchFamily="34" charset="0"/>
              <a:ea typeface="+mn-ea"/>
              <a:cs typeface="Arial" panose="020B0604020202020204" pitchFamily="34" charset="0"/>
            </a:rPr>
            <a:t>		$1/lb × 1,500 lbs = $1,500</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c.  To transfer both types of corn to the Cleaning Department:</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WIP Inventory: Cleaning Department.....…...8,850</a:t>
          </a:r>
        </a:p>
        <a:p>
          <a:r>
            <a:rPr lang="en-US" sz="1400">
              <a:solidFill>
                <a:schemeClr val="dk1"/>
              </a:solidFill>
              <a:effectLst/>
              <a:latin typeface="Arial" panose="020B0604020202020204" pitchFamily="34" charset="0"/>
              <a:ea typeface="+mn-ea"/>
              <a:cs typeface="Arial" panose="020B0604020202020204" pitchFamily="34" charset="0"/>
            </a:rPr>
            <a:t>		WIP Inventory: Separation Department.....8,850</a:t>
          </a:r>
        </a:p>
        <a:p>
          <a:r>
            <a:rPr lang="en-US" sz="1400">
              <a:solidFill>
                <a:schemeClr val="dk1"/>
              </a:solidFill>
              <a:effectLst/>
              <a:latin typeface="Arial" panose="020B0604020202020204" pitchFamily="34" charset="0"/>
              <a:ea typeface="+mn-ea"/>
              <a:cs typeface="Arial" panose="020B0604020202020204" pitchFamily="34" charset="0"/>
            </a:rPr>
            <a:t>		$7,350 + $1,500 = $8,850</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d.  To apply conversion cost to the Cleaning Department:</a:t>
          </a:r>
        </a:p>
        <a:p>
          <a:r>
            <a:rPr lang="en-US" sz="1400">
              <a:solidFill>
                <a:schemeClr val="dk1"/>
              </a:solidFill>
              <a:effectLst/>
              <a:latin typeface="Arial" panose="020B0604020202020204" pitchFamily="34" charset="0"/>
              <a:ea typeface="+mn-ea"/>
              <a:cs typeface="Arial" panose="020B0604020202020204" pitchFamily="34" charset="0"/>
            </a:rPr>
            <a:t>	   WIP Inventory: Cleaning Department......…….900</a:t>
          </a:r>
        </a:p>
        <a:p>
          <a:r>
            <a:rPr lang="en-US" sz="1400">
              <a:solidFill>
                <a:schemeClr val="dk1"/>
              </a:solidFill>
              <a:effectLst/>
              <a:latin typeface="Arial" panose="020B0604020202020204" pitchFamily="34" charset="0"/>
              <a:ea typeface="+mn-ea"/>
              <a:cs typeface="Arial" panose="020B0604020202020204" pitchFamily="34" charset="0"/>
            </a:rPr>
            <a:t>		Conversion Costs Applied...….............….  </a:t>
          </a:r>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900</a:t>
          </a:r>
        </a:p>
        <a:p>
          <a:r>
            <a:rPr lang="en-US" sz="1400" b="1">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$.60/lb </a:t>
          </a:r>
          <a:r>
            <a:rPr lang="en-US" sz="1400">
              <a:solidFill>
                <a:schemeClr val="dk1"/>
              </a:solidFill>
              <a:effectLst/>
              <a:latin typeface="+mn-lt"/>
              <a:ea typeface="+mn-ea"/>
              <a:cs typeface="+mn-cs"/>
            </a:rPr>
            <a:t>×</a:t>
          </a:r>
          <a:r>
            <a:rPr lang="en-US" sz="1400">
              <a:solidFill>
                <a:schemeClr val="dk1"/>
              </a:solidFill>
              <a:effectLst/>
              <a:latin typeface="Arial" panose="020B0604020202020204" pitchFamily="34" charset="0"/>
              <a:ea typeface="+mn-ea"/>
              <a:cs typeface="Arial" panose="020B0604020202020204" pitchFamily="34" charset="0"/>
            </a:rPr>
            <a:t> 1,500 lbs = $900</a:t>
          </a:r>
        </a:p>
        <a:p>
          <a:r>
            <a:rPr lang="en-US" sz="1400" b="1">
              <a:solidFill>
                <a:schemeClr val="dk1"/>
              </a:solidFill>
              <a:effectLst/>
              <a:latin typeface="Arial" panose="020B0604020202020204" pitchFamily="34" charset="0"/>
              <a:ea typeface="+mn-ea"/>
              <a:cs typeface="Arial" panose="020B0604020202020204" pitchFamily="34" charset="0"/>
            </a:rPr>
            <a:t> </a:t>
          </a:r>
          <a:endParaRPr lang="en-US" sz="1400">
            <a:solidFill>
              <a:schemeClr val="dk1"/>
            </a:solidFill>
            <a:effectLst/>
            <a:latin typeface="Arial" panose="020B0604020202020204" pitchFamily="34" charset="0"/>
            <a:ea typeface="+mn-ea"/>
            <a:cs typeface="Arial" panose="020B0604020202020204" pitchFamily="34" charset="0"/>
          </a:endParaRPr>
        </a:p>
        <a:p>
          <a:pPr lvl="0"/>
          <a:r>
            <a:rPr lang="en-US" sz="1400">
              <a:solidFill>
                <a:schemeClr val="dk1"/>
              </a:solidFill>
              <a:effectLst/>
              <a:latin typeface="Arial" panose="020B0604020202020204" pitchFamily="34" charset="0"/>
              <a:ea typeface="+mn-ea"/>
              <a:cs typeface="Arial" panose="020B0604020202020204" pitchFamily="34" charset="0"/>
            </a:rPr>
            <a:t>e.  To transfer the Regular Corn to the Creaming Department and the Sweet Corn to Finished Goods Inventory:</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WIP Inventory: Creaming Department...........3,270</a:t>
          </a:r>
        </a:p>
        <a:p>
          <a:r>
            <a:rPr lang="en-US" sz="1400">
              <a:solidFill>
                <a:schemeClr val="dk1"/>
              </a:solidFill>
              <a:effectLst/>
              <a:latin typeface="Arial" panose="020B0604020202020204" pitchFamily="34" charset="0"/>
              <a:ea typeface="+mn-ea"/>
              <a:cs typeface="Arial" panose="020B0604020202020204" pitchFamily="34" charset="0"/>
            </a:rPr>
            <a:t>	   Finished Goods Inventory……………..…......6,480</a:t>
          </a:r>
        </a:p>
        <a:p>
          <a:r>
            <a:rPr lang="en-US" sz="1400">
              <a:solidFill>
                <a:schemeClr val="dk1"/>
              </a:solidFill>
              <a:effectLst/>
              <a:latin typeface="Arial" panose="020B0604020202020204" pitchFamily="34" charset="0"/>
              <a:ea typeface="+mn-ea"/>
              <a:cs typeface="Arial" panose="020B0604020202020204" pitchFamily="34" charset="0"/>
            </a:rPr>
            <a:t>		WIP Inventory: Cleaning Department..............9,750</a:t>
          </a:r>
        </a:p>
        <a:p>
          <a:r>
            <a:rPr lang="en-US" sz="1400">
              <a:solidFill>
                <a:schemeClr val="dk1"/>
              </a:solidFill>
              <a:effectLst/>
              <a:latin typeface="Arial" panose="020B0604020202020204" pitchFamily="34" charset="0"/>
              <a:ea typeface="+mn-ea"/>
              <a:cs typeface="Arial" panose="020B0604020202020204" pitchFamily="34" charset="0"/>
            </a:rPr>
            <a:t>		$2,450 - $300 + ($1 </a:t>
          </a:r>
          <a:r>
            <a:rPr lang="en-US" sz="1400">
              <a:solidFill>
                <a:schemeClr val="dk1"/>
              </a:solidFill>
              <a:effectLst/>
              <a:latin typeface="+mn-lt"/>
              <a:ea typeface="+mn-ea"/>
              <a:cs typeface="+mn-cs"/>
            </a:rPr>
            <a:t>×</a:t>
          </a:r>
          <a:r>
            <a:rPr lang="en-US" sz="1400">
              <a:solidFill>
                <a:schemeClr val="dk1"/>
              </a:solidFill>
              <a:effectLst/>
              <a:latin typeface="Arial" panose="020B0604020202020204" pitchFamily="34" charset="0"/>
              <a:ea typeface="+mn-ea"/>
              <a:cs typeface="Arial" panose="020B0604020202020204" pitchFamily="34" charset="0"/>
            </a:rPr>
            <a:t> 700) + ($0.60 </a:t>
          </a:r>
          <a:r>
            <a:rPr lang="en-US" sz="1400">
              <a:solidFill>
                <a:schemeClr val="dk1"/>
              </a:solidFill>
              <a:effectLst/>
              <a:latin typeface="+mn-lt"/>
              <a:ea typeface="+mn-ea"/>
              <a:cs typeface="+mn-cs"/>
            </a:rPr>
            <a:t>×</a:t>
          </a:r>
          <a:r>
            <a:rPr lang="en-US" sz="1400">
              <a:solidFill>
                <a:schemeClr val="dk1"/>
              </a:solidFill>
              <a:effectLst/>
              <a:latin typeface="Arial" panose="020B0604020202020204" pitchFamily="34" charset="0"/>
              <a:ea typeface="+mn-ea"/>
              <a:cs typeface="Arial" panose="020B0604020202020204" pitchFamily="34" charset="0"/>
            </a:rPr>
            <a:t> 700) = $3,270</a:t>
          </a:r>
        </a:p>
        <a:p>
          <a:r>
            <a:rPr lang="en-US" sz="1400">
              <a:solidFill>
                <a:schemeClr val="dk1"/>
              </a:solidFill>
              <a:effectLst/>
              <a:latin typeface="Arial" panose="020B0604020202020204" pitchFamily="34" charset="0"/>
              <a:ea typeface="+mn-ea"/>
              <a:cs typeface="Arial" panose="020B0604020202020204" pitchFamily="34" charset="0"/>
            </a:rPr>
            <a:t>		$5,200 + ($1 </a:t>
          </a:r>
          <a:r>
            <a:rPr lang="en-US" sz="1400">
              <a:solidFill>
                <a:schemeClr val="dk1"/>
              </a:solidFill>
              <a:effectLst/>
              <a:latin typeface="+mn-lt"/>
              <a:ea typeface="+mn-ea"/>
              <a:cs typeface="+mn-cs"/>
            </a:rPr>
            <a:t>×</a:t>
          </a:r>
          <a:r>
            <a:rPr lang="en-US" sz="1400">
              <a:solidFill>
                <a:schemeClr val="dk1"/>
              </a:solidFill>
              <a:effectLst/>
              <a:latin typeface="Arial" panose="020B0604020202020204" pitchFamily="34" charset="0"/>
              <a:ea typeface="+mn-ea"/>
              <a:cs typeface="Arial" panose="020B0604020202020204" pitchFamily="34" charset="0"/>
            </a:rPr>
            <a:t> 800) + ($0.60 </a:t>
          </a:r>
          <a:r>
            <a:rPr lang="en-US" sz="1400">
              <a:solidFill>
                <a:schemeClr val="dk1"/>
              </a:solidFill>
              <a:effectLst/>
              <a:latin typeface="+mn-lt"/>
              <a:ea typeface="+mn-ea"/>
              <a:cs typeface="+mn-cs"/>
            </a:rPr>
            <a:t>×</a:t>
          </a:r>
          <a:r>
            <a:rPr lang="en-US" sz="1400">
              <a:solidFill>
                <a:schemeClr val="dk1"/>
              </a:solidFill>
              <a:effectLst/>
              <a:latin typeface="Arial" panose="020B0604020202020204" pitchFamily="34" charset="0"/>
              <a:ea typeface="+mn-ea"/>
              <a:cs typeface="Arial" panose="020B0604020202020204" pitchFamily="34" charset="0"/>
            </a:rPr>
            <a:t> 800) = $6,480</a:t>
          </a:r>
        </a:p>
        <a:p>
          <a:r>
            <a:rPr lang="en-US" sz="1400">
              <a:solidFill>
                <a:schemeClr val="dk1"/>
              </a:solidFill>
              <a:effectLst/>
              <a:latin typeface="Arial" panose="020B0604020202020204" pitchFamily="34" charset="0"/>
              <a:ea typeface="+mn-ea"/>
              <a:cs typeface="Arial" panose="020B0604020202020204" pitchFamily="34" charset="0"/>
            </a:rPr>
            <a:t>		$8,850 + $900 = $9,750</a:t>
          </a:r>
        </a:p>
        <a:p>
          <a:r>
            <a:rPr lang="en-US" sz="1400">
              <a:solidFill>
                <a:schemeClr val="dk1"/>
              </a:solidFill>
              <a:effectLst/>
              <a:latin typeface="Arial" panose="020B0604020202020204" pitchFamily="34" charset="0"/>
              <a:ea typeface="+mn-ea"/>
              <a:cs typeface="Arial" panose="020B0604020202020204" pitchFamily="34" charset="0"/>
            </a:rPr>
            <a:t> </a:t>
          </a:r>
        </a:p>
        <a:p>
          <a:pPr lvl="0"/>
          <a:r>
            <a:rPr lang="en-US" sz="1400">
              <a:solidFill>
                <a:schemeClr val="dk1"/>
              </a:solidFill>
              <a:effectLst/>
              <a:latin typeface="Arial" panose="020B0604020202020204" pitchFamily="34" charset="0"/>
              <a:ea typeface="+mn-ea"/>
              <a:cs typeface="Arial" panose="020B0604020202020204" pitchFamily="34" charset="0"/>
            </a:rPr>
            <a:t>f.  To transfer cream costs and conversion cost to the Creaming Department:</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WIP Inventory: Creaming Department….............510</a:t>
          </a:r>
        </a:p>
        <a:p>
          <a:r>
            <a:rPr lang="en-US" sz="1400">
              <a:solidFill>
                <a:schemeClr val="dk1"/>
              </a:solidFill>
              <a:effectLst/>
              <a:latin typeface="Arial" panose="020B0604020202020204" pitchFamily="34" charset="0"/>
              <a:ea typeface="+mn-ea"/>
              <a:cs typeface="Arial" panose="020B0604020202020204" pitchFamily="34" charset="0"/>
            </a:rPr>
            <a:t>		Direct Materials Inventory.……….……………...300</a:t>
          </a:r>
        </a:p>
        <a:p>
          <a:r>
            <a:rPr lang="en-US" sz="1400">
              <a:solidFill>
                <a:schemeClr val="dk1"/>
              </a:solidFill>
              <a:effectLst/>
              <a:latin typeface="Arial" panose="020B0604020202020204" pitchFamily="34" charset="0"/>
              <a:ea typeface="+mn-ea"/>
              <a:cs typeface="Arial" panose="020B0604020202020204" pitchFamily="34" charset="0"/>
            </a:rPr>
            <a:t>		Conversion Costs Applied ……………..............210</a:t>
          </a:r>
        </a:p>
        <a:p>
          <a:r>
            <a:rPr lang="en-US" sz="1400">
              <a:solidFill>
                <a:schemeClr val="dk1"/>
              </a:solidFill>
              <a:effectLst/>
              <a:latin typeface="Arial" panose="020B0604020202020204" pitchFamily="34" charset="0"/>
              <a:ea typeface="+mn-ea"/>
              <a:cs typeface="Arial" panose="020B0604020202020204" pitchFamily="34" charset="0"/>
            </a:rPr>
            <a:t>		$.30/lb x 700 lbs = $210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g.  To transfer the Creamed Corn to Finished Goods:</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Finished Goods Inventory…………………........3,780</a:t>
          </a:r>
        </a:p>
        <a:p>
          <a:r>
            <a:rPr lang="en-US" sz="1400">
              <a:solidFill>
                <a:schemeClr val="dk1"/>
              </a:solidFill>
              <a:effectLst/>
              <a:latin typeface="Arial" panose="020B0604020202020204" pitchFamily="34" charset="0"/>
              <a:ea typeface="+mn-ea"/>
              <a:cs typeface="Arial" panose="020B0604020202020204" pitchFamily="34" charset="0"/>
            </a:rPr>
            <a:t>		WIP Inventory: Creaming Department……...3,780</a:t>
          </a:r>
        </a:p>
        <a:p>
          <a:r>
            <a:rPr lang="en-US" sz="1400">
              <a:solidFill>
                <a:schemeClr val="dk1"/>
              </a:solidFill>
              <a:effectLst/>
              <a:latin typeface="Arial" panose="020B0604020202020204" pitchFamily="34" charset="0"/>
              <a:ea typeface="+mn-ea"/>
              <a:cs typeface="Arial" panose="020B0604020202020204" pitchFamily="34" charset="0"/>
            </a:rPr>
            <a:t>		$3,270 + $510 = $3,780</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200023</xdr:colOff>
      <xdr:row>1</xdr:row>
      <xdr:rowOff>142874</xdr:rowOff>
    </xdr:from>
    <xdr:to>
      <xdr:col>15</xdr:col>
      <xdr:colOff>85724</xdr:colOff>
      <xdr:row>38</xdr:row>
      <xdr:rowOff>57150</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200023" y="409574"/>
          <a:ext cx="8972551" cy="5905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chemeClr val="dk1"/>
              </a:solidFill>
              <a:effectLst/>
              <a:latin typeface="Arial" panose="020B0604020202020204" pitchFamily="34" charset="0"/>
              <a:ea typeface="+mn-ea"/>
              <a:cs typeface="Arial" panose="020B0604020202020204" pitchFamily="34" charset="0"/>
            </a:rPr>
            <a:t>Richport Company manufactures products that often require specification changes or modifications to meet customer needs. Consequently, Richport employs a job costing system for its operations.</a:t>
          </a:r>
        </a:p>
        <a:p>
          <a:endParaRPr lang="en-US" sz="1600">
            <a:solidFill>
              <a:schemeClr val="dk1"/>
            </a:solidFill>
            <a:effectLst/>
            <a:latin typeface="Arial" panose="020B0604020202020204" pitchFamily="34" charset="0"/>
            <a:ea typeface="+mn-ea"/>
            <a:cs typeface="Arial" panose="020B0604020202020204" pitchFamily="34" charset="0"/>
          </a:endParaRPr>
        </a:p>
        <a:p>
          <a:r>
            <a:rPr lang="en-US" sz="1600">
              <a:solidFill>
                <a:schemeClr val="dk1"/>
              </a:solidFill>
              <a:effectLst/>
              <a:latin typeface="Arial" panose="020B0604020202020204" pitchFamily="34" charset="0"/>
              <a:ea typeface="+mn-ea"/>
              <a:cs typeface="Arial" panose="020B0604020202020204" pitchFamily="34" charset="0"/>
            </a:rPr>
            <a:t>Although the specification changes and modifications are commonplace, Richport has been able to establish a normal spoilage rate of 2.5% of good units produced (before spoilage). The company recognizes normal spoilage during the budgeting process and classifies it as a component of factory overhead. Thus, the predetermined overhead rate used to apply factory overhead costs to jobs includes an allowance for net spoilage cost for normal spoilage. If spoilage on a job exceeds the normal rate, it is considered abnormal and then must be analyzed.  Then, the cause of the spoilage must be submitted to management. </a:t>
          </a:r>
        </a:p>
        <a:p>
          <a:endParaRPr lang="en-US" sz="1600">
            <a:solidFill>
              <a:schemeClr val="dk1"/>
            </a:solidFill>
            <a:effectLst/>
            <a:latin typeface="Arial" panose="020B0604020202020204" pitchFamily="34" charset="0"/>
            <a:ea typeface="+mn-ea"/>
            <a:cs typeface="Arial" panose="020B0604020202020204" pitchFamily="34" charset="0"/>
          </a:endParaRPr>
        </a:p>
        <a:p>
          <a:r>
            <a:rPr lang="en-US" sz="1600">
              <a:solidFill>
                <a:schemeClr val="dk1"/>
              </a:solidFill>
              <a:effectLst/>
              <a:latin typeface="Arial" panose="020B0604020202020204" pitchFamily="34" charset="0"/>
              <a:ea typeface="+mn-ea"/>
              <a:cs typeface="Arial" panose="020B0604020202020204" pitchFamily="34" charset="0"/>
            </a:rPr>
            <a:t>Randa Duncan, one of Richport’s inspection managers, has been reviewing the output of Job N1192-122 that was recently completed. A total of 122,000 units had been started for the job, and 5,000 units were rejected at final inspection, meaning that the job yielded 117,000 good units.</a:t>
          </a:r>
        </a:p>
        <a:p>
          <a:endParaRPr lang="en-US" sz="1600">
            <a:solidFill>
              <a:schemeClr val="dk1"/>
            </a:solidFill>
            <a:effectLst/>
            <a:latin typeface="Arial" panose="020B0604020202020204" pitchFamily="34" charset="0"/>
            <a:ea typeface="+mn-ea"/>
            <a:cs typeface="Arial" panose="020B0604020202020204" pitchFamily="34" charset="0"/>
          </a:endParaRPr>
        </a:p>
        <a:p>
          <a:r>
            <a:rPr lang="en-US" sz="1600">
              <a:solidFill>
                <a:schemeClr val="dk1"/>
              </a:solidFill>
              <a:effectLst/>
              <a:latin typeface="Arial" panose="020B0604020202020204" pitchFamily="34" charset="0"/>
              <a:ea typeface="+mn-ea"/>
              <a:cs typeface="Arial" panose="020B0604020202020204" pitchFamily="34" charset="0"/>
            </a:rPr>
            <a:t>Randa noted that 900 of the first units produced were rejected due to a very unusual design defect that was corrected immediately; no more units were rejected for this reason. </a:t>
          </a:r>
        </a:p>
        <a:p>
          <a:endParaRPr lang="en-US" sz="1600">
            <a:solidFill>
              <a:schemeClr val="dk1"/>
            </a:solidFill>
            <a:effectLst/>
            <a:latin typeface="Arial" panose="020B0604020202020204" pitchFamily="34" charset="0"/>
            <a:ea typeface="+mn-ea"/>
            <a:cs typeface="Arial" panose="020B0604020202020204" pitchFamily="34" charset="0"/>
          </a:endParaRPr>
        </a:p>
        <a:p>
          <a:r>
            <a:rPr lang="en-US" sz="1600">
              <a:solidFill>
                <a:schemeClr val="dk1"/>
              </a:solidFill>
              <a:effectLst/>
              <a:latin typeface="Arial" panose="020B0604020202020204" pitchFamily="34" charset="0"/>
              <a:ea typeface="+mn-ea"/>
              <a:cs typeface="Arial" panose="020B0604020202020204" pitchFamily="34" charset="0"/>
            </a:rPr>
            <a:t>Randa was unable to identify a pattern for the remaining 4,100 rejected units. They can be sold at a salvage value of $7 per unit.</a:t>
          </a:r>
        </a:p>
        <a:p>
          <a:endParaRPr lang="en-US" sz="1600">
            <a:solidFill>
              <a:schemeClr val="dk1"/>
            </a:solidFill>
            <a:effectLst/>
            <a:latin typeface="Arial" panose="020B0604020202020204" pitchFamily="34" charset="0"/>
            <a:ea typeface="+mn-ea"/>
            <a:cs typeface="Arial" panose="020B0604020202020204" pitchFamily="34" charset="0"/>
          </a:endParaRPr>
        </a:p>
        <a:p>
          <a:r>
            <a:rPr lang="en-US" sz="1600">
              <a:solidFill>
                <a:schemeClr val="dk1"/>
              </a:solidFill>
              <a:effectLst/>
              <a:latin typeface="Arial" panose="020B0604020202020204" pitchFamily="34" charset="0"/>
              <a:ea typeface="+mn-ea"/>
              <a:cs typeface="Arial" panose="020B0604020202020204" pitchFamily="34" charset="0"/>
            </a:rPr>
            <a:t>The total costs accumulated for all 122,000 units of Job N1192-122 follow. Although the job is completed, all of these costs are still in the Work-in-Process Inventory account (i.e., the cost of the completed job has not been transferred to Finished Goods Inventory account).</a:t>
          </a:r>
          <a:br>
            <a:rPr lang="en-US" sz="1600">
              <a:solidFill>
                <a:schemeClr val="dk1"/>
              </a:solidFill>
              <a:effectLst/>
              <a:latin typeface="Arial" panose="020B0604020202020204" pitchFamily="34" charset="0"/>
              <a:ea typeface="+mn-ea"/>
              <a:cs typeface="Arial" panose="020B0604020202020204" pitchFamily="34" charset="0"/>
            </a:rPr>
          </a:br>
          <a:endParaRPr lang="en-US" sz="16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314325</xdr:colOff>
      <xdr:row>56</xdr:row>
      <xdr:rowOff>171449</xdr:rowOff>
    </xdr:from>
    <xdr:to>
      <xdr:col>12</xdr:col>
      <xdr:colOff>495300</xdr:colOff>
      <xdr:row>121</xdr:row>
      <xdr:rowOff>66675</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314325" y="10420349"/>
          <a:ext cx="8058150" cy="10620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1. Normal spoilage is the occurrence of unacceptable units arising under efficient operating conditions.  Normal spoilage is an inherent result of  the particular process or operation and is uncontrollable in the short run.  The costs associated with normal spoilage are typically viewed as part of the cost of the good units produced.</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Abnormal spoilage is spoilage that is not expected to arise under efficient operating conditions and is not an inherent part of the production process.  Accordingly, abnormal spoilage is usually considered controllable and is not included as a portion of the cost of good units produced but as an expense of the period.</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2.  a.  Spoiled units are unacceptable units of production that are either discarded or sold for disposal value.</a:t>
          </a:r>
        </a:p>
        <a:p>
          <a:r>
            <a:rPr lang="en-US" sz="1400">
              <a:solidFill>
                <a:schemeClr val="dk1"/>
              </a:solidFill>
              <a:effectLst/>
              <a:latin typeface="Arial" panose="020B0604020202020204" pitchFamily="34" charset="0"/>
              <a:ea typeface="+mn-ea"/>
              <a:cs typeface="Arial" panose="020B0604020202020204" pitchFamily="34" charset="0"/>
            </a:rPr>
            <a:t> b. Rework units are unacceptable units or production that are subsequently reconditioned into good units which can be sold as acceptable finished goods.</a:t>
          </a:r>
        </a:p>
        <a:p>
          <a:r>
            <a:rPr lang="en-US" sz="1400">
              <a:solidFill>
                <a:schemeClr val="dk1"/>
              </a:solidFill>
              <a:effectLst/>
              <a:latin typeface="Arial" panose="020B0604020202020204" pitchFamily="34" charset="0"/>
              <a:ea typeface="+mn-ea"/>
              <a:cs typeface="Arial" panose="020B0604020202020204" pitchFamily="34" charset="0"/>
            </a:rPr>
            <a:t> c. Scrap represents inputs that do not become part of the output and have minor economic value when compared to the sales value of the completed product.</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3.  a and b.  An analysis of the 5,000 units rejected by Richport Company for Job No. N1192-122 yields the following breakdown between normal and  abnormal spoilage.</a:t>
          </a:r>
        </a:p>
        <a:p>
          <a:endParaRPr lang="en-US" sz="1400" u="sng">
            <a:solidFill>
              <a:schemeClr val="dk1"/>
            </a:solidFill>
            <a:effectLst/>
            <a:latin typeface="Arial" panose="020B0604020202020204" pitchFamily="34" charset="0"/>
            <a:ea typeface="+mn-ea"/>
            <a:cs typeface="Arial" panose="020B0604020202020204" pitchFamily="34" charset="0"/>
          </a:endParaRPr>
        </a:p>
        <a:p>
          <a:r>
            <a:rPr lang="en-US" sz="1400" u="sng">
              <a:solidFill>
                <a:schemeClr val="dk1"/>
              </a:solidFill>
              <a:effectLst/>
              <a:latin typeface="Arial" panose="020B0604020202020204" pitchFamily="34" charset="0"/>
              <a:ea typeface="+mn-ea"/>
              <a:cs typeface="Arial" panose="020B0604020202020204" pitchFamily="34" charset="0"/>
            </a:rPr>
            <a:t>Units</a:t>
          </a:r>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Normal spoilage (see below)*			     	3,000</a:t>
          </a:r>
        </a:p>
        <a:p>
          <a:r>
            <a:rPr lang="en-US" sz="1400">
              <a:solidFill>
                <a:schemeClr val="dk1"/>
              </a:solidFill>
              <a:effectLst/>
              <a:latin typeface="Arial" panose="020B0604020202020204" pitchFamily="34" charset="0"/>
              <a:ea typeface="+mn-ea"/>
              <a:cs typeface="Arial" panose="020B0604020202020204" pitchFamily="34" charset="0"/>
            </a:rPr>
            <a:t>Abnormal spoilage:</a:t>
          </a:r>
        </a:p>
        <a:p>
          <a:r>
            <a:rPr lang="en-US" sz="1400">
              <a:solidFill>
                <a:schemeClr val="dk1"/>
              </a:solidFill>
              <a:effectLst/>
              <a:latin typeface="Arial" panose="020B0604020202020204" pitchFamily="34" charset="0"/>
              <a:ea typeface="+mn-ea"/>
              <a:cs typeface="Arial" panose="020B0604020202020204" pitchFamily="34" charset="0"/>
            </a:rPr>
            <a:t>	Design defect  (given)			   900</a:t>
          </a:r>
        </a:p>
        <a:p>
          <a:r>
            <a:rPr lang="en-US" sz="1400">
              <a:solidFill>
                <a:schemeClr val="dk1"/>
              </a:solidFill>
              <a:effectLst/>
              <a:latin typeface="Arial" panose="020B0604020202020204" pitchFamily="34" charset="0"/>
              <a:ea typeface="+mn-ea"/>
              <a:cs typeface="Arial" panose="020B0604020202020204" pitchFamily="34" charset="0"/>
            </a:rPr>
            <a:t>	Other [5,000 – (3,000 + 900)]		</a:t>
          </a:r>
          <a:r>
            <a:rPr lang="en-US" sz="1400" u="sng">
              <a:solidFill>
                <a:schemeClr val="dk1"/>
              </a:solidFill>
              <a:effectLst/>
              <a:latin typeface="Arial" panose="020B0604020202020204" pitchFamily="34" charset="0"/>
              <a:ea typeface="+mn-ea"/>
              <a:cs typeface="Arial" panose="020B0604020202020204" pitchFamily="34" charset="0"/>
            </a:rPr>
            <a:t>1,100 	2,000</a:t>
          </a:r>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Total units rejected					5,000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200">
              <a:solidFill>
                <a:schemeClr val="dk1"/>
              </a:solidFill>
              <a:effectLst/>
              <a:latin typeface="Arial" panose="020B0604020202020204" pitchFamily="34" charset="0"/>
              <a:ea typeface="+mn-ea"/>
              <a:cs typeface="Arial" panose="020B0604020202020204" pitchFamily="34" charset="0"/>
            </a:rPr>
            <a:t>*Normal spoilage = .025 of units of total production (meaning production before any spoilage is identified)</a:t>
          </a:r>
        </a:p>
        <a:p>
          <a:r>
            <a:rPr lang="en-US" sz="1200">
              <a:solidFill>
                <a:schemeClr val="dk1"/>
              </a:solidFill>
              <a:effectLst/>
              <a:latin typeface="Arial" panose="020B0604020202020204" pitchFamily="34" charset="0"/>
              <a:ea typeface="+mn-ea"/>
              <a:cs typeface="Arial" panose="020B0604020202020204" pitchFamily="34" charset="0"/>
            </a:rPr>
            <a:t>To yield good Production of 117,000 units = 117,000 ÷ (1-.025)= 120,000 units;   if we produced 120,000 units, we would expect a normal spoilage of 2.5% for a net of 117,000 units; so Normal spoilage = 120,000 × .025 = 3,000 units, or    120,000 – 117,000 = 3,000</a:t>
          </a:r>
        </a:p>
        <a:p>
          <a:endParaRPr lang="en-US" sz="1400">
            <a:latin typeface="Arial" panose="020B0604020202020204" pitchFamily="34" charset="0"/>
            <a:cs typeface="Arial" panose="020B0604020202020204" pitchFamily="34" charset="0"/>
          </a:endParaRPr>
        </a:p>
        <a:p>
          <a:pPr marL="0" lvl="0" indent="0"/>
          <a:r>
            <a:rPr lang="en-US" sz="1400">
              <a:solidFill>
                <a:schemeClr val="dk1"/>
              </a:solidFill>
              <a:effectLst/>
              <a:latin typeface="Arial" panose="020B0604020202020204" pitchFamily="34" charset="0"/>
              <a:ea typeface="+mn-ea"/>
              <a:cs typeface="Arial" panose="020B0604020202020204" pitchFamily="34" charset="0"/>
            </a:rPr>
            <a:t>3.  c.  The journal entry required to properly account for Job No. N1192-122 is presented below and uses an average cost per unit of $57 ($6,954,000 ÷ 122,000).</a:t>
          </a:r>
        </a:p>
        <a:p>
          <a:r>
            <a:rPr lang="en-US" sz="1400" u="none">
              <a:solidFill>
                <a:schemeClr val="dk1"/>
              </a:solidFill>
              <a:effectLst/>
              <a:latin typeface="Arial" panose="020B0604020202020204" pitchFamily="34" charset="0"/>
              <a:ea typeface="+mn-ea"/>
              <a:cs typeface="Arial" panose="020B0604020202020204" pitchFamily="34" charset="0"/>
            </a:rPr>
            <a:t>					</a:t>
          </a:r>
          <a:r>
            <a:rPr lang="en-US" sz="1400" u="sng">
              <a:solidFill>
                <a:schemeClr val="dk1"/>
              </a:solidFill>
              <a:effectLst/>
              <a:latin typeface="Arial" panose="020B0604020202020204" pitchFamily="34" charset="0"/>
              <a:ea typeface="+mn-ea"/>
              <a:cs typeface="Arial" panose="020B0604020202020204" pitchFamily="34" charset="0"/>
            </a:rPr>
            <a:t> Debit</a:t>
          </a:r>
          <a:r>
            <a:rPr lang="en-US" sz="1400">
              <a:solidFill>
                <a:schemeClr val="dk1"/>
              </a:solidFill>
              <a:effectLst/>
              <a:latin typeface="Arial" panose="020B0604020202020204" pitchFamily="34" charset="0"/>
              <a:ea typeface="+mn-ea"/>
              <a:cs typeface="Arial" panose="020B0604020202020204" pitchFamily="34" charset="0"/>
            </a:rPr>
            <a:t>		</a:t>
          </a:r>
          <a:r>
            <a:rPr lang="en-US" sz="1400" u="sng">
              <a:solidFill>
                <a:schemeClr val="dk1"/>
              </a:solidFill>
              <a:effectLst/>
              <a:latin typeface="Arial" panose="020B0604020202020204" pitchFamily="34" charset="0"/>
              <a:ea typeface="+mn-ea"/>
              <a:cs typeface="Arial" panose="020B0604020202020204" pitchFamily="34" charset="0"/>
            </a:rPr>
            <a:t>Credit</a:t>
          </a:r>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Spoiled Inventory (4,100 x  $7)		$ 28,700</a:t>
          </a:r>
        </a:p>
        <a:p>
          <a:r>
            <a:rPr lang="en-US" sz="1400">
              <a:solidFill>
                <a:schemeClr val="dk1"/>
              </a:solidFill>
              <a:effectLst/>
              <a:latin typeface="Arial" panose="020B0604020202020204" pitchFamily="34" charset="0"/>
              <a:ea typeface="+mn-ea"/>
              <a:cs typeface="Arial" panose="020B0604020202020204" pitchFamily="34" charset="0"/>
            </a:rPr>
            <a:t>	Loss from Abnormal Spoilage</a:t>
          </a:r>
          <a:r>
            <a:rPr lang="en-US" sz="1400" b="1">
              <a:solidFill>
                <a:schemeClr val="dk1"/>
              </a:solidFill>
              <a:effectLst/>
              <a:latin typeface="Arial" panose="020B0604020202020204" pitchFamily="34" charset="0"/>
              <a:ea typeface="+mn-ea"/>
              <a:cs typeface="Arial" panose="020B0604020202020204" pitchFamily="34" charset="0"/>
            </a:rPr>
            <a:t>(b)</a:t>
          </a:r>
          <a:r>
            <a:rPr lang="en-US" sz="1400">
              <a:solidFill>
                <a:schemeClr val="dk1"/>
              </a:solidFill>
              <a:effectLst/>
              <a:latin typeface="Arial" panose="020B0604020202020204" pitchFamily="34" charset="0"/>
              <a:ea typeface="+mn-ea"/>
              <a:cs typeface="Arial" panose="020B0604020202020204" pitchFamily="34" charset="0"/>
            </a:rPr>
            <a:t> 		 106,300</a:t>
          </a:r>
        </a:p>
        <a:p>
          <a:r>
            <a:rPr lang="en-US" sz="1400">
              <a:solidFill>
                <a:schemeClr val="dk1"/>
              </a:solidFill>
              <a:effectLst/>
              <a:latin typeface="Arial" panose="020B0604020202020204" pitchFamily="34" charset="0"/>
              <a:ea typeface="+mn-ea"/>
              <a:cs typeface="Arial" panose="020B0604020202020204" pitchFamily="34" charset="0"/>
            </a:rPr>
            <a:t>		WIP Inventory </a:t>
          </a:r>
          <a:r>
            <a:rPr lang="en-US" sz="1400" b="1">
              <a:solidFill>
                <a:schemeClr val="dk1"/>
              </a:solidFill>
              <a:effectLst/>
              <a:latin typeface="Arial" panose="020B0604020202020204" pitchFamily="34" charset="0"/>
              <a:ea typeface="+mn-ea"/>
              <a:cs typeface="Arial" panose="020B0604020202020204" pitchFamily="34" charset="0"/>
            </a:rPr>
            <a:t>(a)</a:t>
          </a:r>
          <a:r>
            <a:rPr lang="en-US" sz="1400">
              <a:solidFill>
                <a:schemeClr val="dk1"/>
              </a:solidFill>
              <a:effectLst/>
              <a:latin typeface="Arial" panose="020B0604020202020204" pitchFamily="34" charset="0"/>
              <a:ea typeface="+mn-ea"/>
              <a:cs typeface="Arial" panose="020B0604020202020204" pitchFamily="34" charset="0"/>
            </a:rPr>
            <a:t>			 	$135,000</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This could have been presented as two entries</a:t>
          </a:r>
        </a:p>
        <a:p>
          <a:r>
            <a:rPr lang="en-US" sz="1100">
              <a:solidFill>
                <a:schemeClr val="dk1"/>
              </a:solidFill>
              <a:effectLst/>
              <a:latin typeface="+mn-lt"/>
              <a:ea typeface="+mn-ea"/>
              <a:cs typeface="+mn-cs"/>
            </a:rPr>
            <a:t>	</a:t>
          </a:r>
          <a:r>
            <a:rPr lang="en-US" sz="1400">
              <a:solidFill>
                <a:schemeClr val="dk1"/>
              </a:solidFill>
              <a:effectLst/>
              <a:latin typeface="+mn-lt"/>
              <a:ea typeface="+mn-ea"/>
              <a:cs typeface="+mn-cs"/>
            </a:rPr>
            <a:t>				</a:t>
          </a:r>
          <a:r>
            <a:rPr lang="en-US" sz="1400" u="sng">
              <a:solidFill>
                <a:schemeClr val="dk1"/>
              </a:solidFill>
              <a:effectLst/>
              <a:latin typeface="+mn-lt"/>
              <a:ea typeface="+mn-ea"/>
              <a:cs typeface="+mn-cs"/>
            </a:rPr>
            <a:t> Debit</a:t>
          </a:r>
          <a:r>
            <a:rPr lang="en-US" sz="1400">
              <a:solidFill>
                <a:schemeClr val="dk1"/>
              </a:solidFill>
              <a:effectLst/>
              <a:latin typeface="+mn-lt"/>
              <a:ea typeface="+mn-ea"/>
              <a:cs typeface="+mn-cs"/>
            </a:rPr>
            <a:t>		</a:t>
          </a:r>
          <a:r>
            <a:rPr lang="en-US" sz="1400" u="sng">
              <a:solidFill>
                <a:schemeClr val="dk1"/>
              </a:solidFill>
              <a:effectLst/>
              <a:latin typeface="+mn-lt"/>
              <a:ea typeface="+mn-ea"/>
              <a:cs typeface="+mn-cs"/>
            </a:rPr>
            <a:t>Credit</a:t>
          </a:r>
          <a:endParaRPr lang="en-US" sz="1400">
            <a:effectLst/>
          </a:endParaRPr>
        </a:p>
        <a:p>
          <a:r>
            <a:rPr lang="en-US" sz="1400">
              <a:solidFill>
                <a:schemeClr val="dk1"/>
              </a:solidFill>
              <a:effectLst/>
              <a:latin typeface="+mn-lt"/>
              <a:ea typeface="+mn-ea"/>
              <a:cs typeface="+mn-cs"/>
            </a:rPr>
            <a:t>	Spoiled Inventory (4,100 x  $7)		$ 28,700</a:t>
          </a:r>
          <a:endParaRPr lang="en-US" sz="1400">
            <a:effectLst/>
          </a:endParaRPr>
        </a:p>
        <a:p>
          <a:r>
            <a:rPr lang="en-US" sz="1400">
              <a:solidFill>
                <a:schemeClr val="dk1"/>
              </a:solidFill>
              <a:effectLst/>
              <a:latin typeface="+mn-lt"/>
              <a:ea typeface="+mn-ea"/>
              <a:cs typeface="+mn-cs"/>
            </a:rPr>
            <a:t>	         WIP Inventory </a:t>
          </a:r>
          <a:r>
            <a:rPr lang="en-US" sz="1400" b="1">
              <a:solidFill>
                <a:schemeClr val="dk1"/>
              </a:solidFill>
              <a:effectLst/>
              <a:latin typeface="+mn-lt"/>
              <a:ea typeface="+mn-ea"/>
              <a:cs typeface="+mn-cs"/>
            </a:rPr>
            <a:t> </a:t>
          </a:r>
          <a:r>
            <a:rPr lang="en-US" sz="1400">
              <a:solidFill>
                <a:schemeClr val="dk1"/>
              </a:solidFill>
              <a:effectLst/>
              <a:latin typeface="+mn-lt"/>
              <a:ea typeface="+mn-ea"/>
              <a:cs typeface="+mn-cs"/>
            </a:rPr>
            <a:t>			 		$28,700</a:t>
          </a:r>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mn-lt"/>
              <a:ea typeface="+mn-ea"/>
              <a:cs typeface="+mn-cs"/>
            </a:rPr>
            <a:t>				</a:t>
          </a:r>
          <a:r>
            <a:rPr lang="en-US" sz="1400" i="0" u="none">
              <a:solidFill>
                <a:schemeClr val="dk1"/>
              </a:solidFill>
              <a:effectLst/>
              <a:latin typeface="+mn-lt"/>
              <a:ea typeface="+mn-ea"/>
              <a:cs typeface="+mn-cs"/>
            </a:rPr>
            <a:t> 	</a:t>
          </a:r>
          <a:r>
            <a:rPr lang="en-US" sz="1400" u="sng">
              <a:solidFill>
                <a:schemeClr val="dk1"/>
              </a:solidFill>
              <a:effectLst/>
              <a:latin typeface="+mn-lt"/>
              <a:ea typeface="+mn-ea"/>
              <a:cs typeface="+mn-cs"/>
            </a:rPr>
            <a:t>Debit</a:t>
          </a:r>
          <a:r>
            <a:rPr lang="en-US" sz="1400">
              <a:solidFill>
                <a:schemeClr val="dk1"/>
              </a:solidFill>
              <a:effectLst/>
              <a:latin typeface="+mn-lt"/>
              <a:ea typeface="+mn-ea"/>
              <a:cs typeface="+mn-cs"/>
            </a:rPr>
            <a:t>		</a:t>
          </a:r>
          <a:r>
            <a:rPr lang="en-US" sz="1400" u="sng">
              <a:solidFill>
                <a:schemeClr val="dk1"/>
              </a:solidFill>
              <a:effectLst/>
              <a:latin typeface="+mn-lt"/>
              <a:ea typeface="+mn-ea"/>
              <a:cs typeface="+mn-cs"/>
            </a:rPr>
            <a:t>Credit</a:t>
          </a:r>
          <a:endParaRPr lang="en-US" sz="1400">
            <a:effectLst/>
          </a:endParaRPr>
        </a:p>
        <a:p>
          <a:r>
            <a:rPr lang="en-US" sz="1400">
              <a:solidFill>
                <a:schemeClr val="dk1"/>
              </a:solidFill>
              <a:effectLst/>
              <a:latin typeface="+mn-lt"/>
              <a:ea typeface="+mn-ea"/>
              <a:cs typeface="+mn-cs"/>
            </a:rPr>
            <a:t>	Loss from Abnormal Spoilage</a:t>
          </a:r>
          <a:r>
            <a:rPr lang="en-US" sz="1400" b="1">
              <a:solidFill>
                <a:schemeClr val="dk1"/>
              </a:solidFill>
              <a:effectLst/>
              <a:latin typeface="+mn-lt"/>
              <a:ea typeface="+mn-ea"/>
              <a:cs typeface="+mn-cs"/>
            </a:rPr>
            <a:t>(b)</a:t>
          </a:r>
          <a:r>
            <a:rPr lang="en-US" sz="1400">
              <a:solidFill>
                <a:schemeClr val="dk1"/>
              </a:solidFill>
              <a:effectLst/>
              <a:latin typeface="+mn-lt"/>
              <a:ea typeface="+mn-ea"/>
              <a:cs typeface="+mn-cs"/>
            </a:rPr>
            <a:t> 		106,300</a:t>
          </a:r>
          <a:endParaRPr lang="en-US" sz="1400">
            <a:effectLst/>
          </a:endParaRPr>
        </a:p>
        <a:p>
          <a:r>
            <a:rPr lang="en-US" sz="1400">
              <a:solidFill>
                <a:schemeClr val="dk1"/>
              </a:solidFill>
              <a:effectLst/>
              <a:latin typeface="+mn-lt"/>
              <a:ea typeface="+mn-ea"/>
              <a:cs typeface="+mn-cs"/>
            </a:rPr>
            <a:t>		WIP Inventory  </a:t>
          </a:r>
          <a:r>
            <a:rPr lang="en-US" sz="1400" b="1">
              <a:solidFill>
                <a:schemeClr val="dk1"/>
              </a:solidFill>
              <a:effectLst/>
              <a:latin typeface="+mn-lt"/>
              <a:ea typeface="+mn-ea"/>
              <a:cs typeface="+mn-cs"/>
            </a:rPr>
            <a:t> </a:t>
          </a:r>
          <a:r>
            <a:rPr lang="en-US" sz="1400">
              <a:solidFill>
                <a:schemeClr val="dk1"/>
              </a:solidFill>
              <a:effectLst/>
              <a:latin typeface="+mn-lt"/>
              <a:ea typeface="+mn-ea"/>
              <a:cs typeface="+mn-cs"/>
            </a:rPr>
            <a:t>			 	$106,300</a:t>
          </a:r>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Supporting Calculations:</a:t>
          </a:r>
        </a:p>
        <a:p>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a)  	   900 abnormal spoiled units @ $57		$  51,300</a:t>
          </a:r>
        </a:p>
        <a:p>
          <a:r>
            <a:rPr lang="en-US" sz="1400">
              <a:solidFill>
                <a:schemeClr val="dk1"/>
              </a:solidFill>
              <a:effectLst/>
              <a:latin typeface="Arial" panose="020B0604020202020204" pitchFamily="34" charset="0"/>
              <a:ea typeface="+mn-ea"/>
              <a:cs typeface="Arial" panose="020B0604020202020204" pitchFamily="34" charset="0"/>
            </a:rPr>
            <a:t>	1,100 other abnormal rejected units @ $57	    	    62,700</a:t>
          </a:r>
        </a:p>
        <a:p>
          <a:r>
            <a:rPr lang="en-US" sz="1400">
              <a:solidFill>
                <a:schemeClr val="dk1"/>
              </a:solidFill>
              <a:effectLst/>
              <a:latin typeface="Arial" panose="020B0604020202020204" pitchFamily="34" charset="0"/>
              <a:ea typeface="+mn-ea"/>
              <a:cs typeface="Arial" panose="020B0604020202020204" pitchFamily="34" charset="0"/>
            </a:rPr>
            <a:t>	3,000 normal spoiled units @ $7			</a:t>
          </a:r>
          <a:r>
            <a:rPr lang="en-US" sz="1400" u="sng">
              <a:solidFill>
                <a:schemeClr val="dk1"/>
              </a:solidFill>
              <a:effectLst/>
              <a:latin typeface="Arial" panose="020B0604020202020204" pitchFamily="34" charset="0"/>
              <a:ea typeface="+mn-ea"/>
              <a:cs typeface="Arial" panose="020B0604020202020204" pitchFamily="34" charset="0"/>
            </a:rPr>
            <a:t>    21,000</a:t>
          </a:r>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r>
            <a:rPr lang="en-US" sz="1400" u="dbl">
              <a:solidFill>
                <a:schemeClr val="dk1"/>
              </a:solidFill>
              <a:effectLst/>
              <a:latin typeface="Arial" panose="020B0604020202020204" pitchFamily="34" charset="0"/>
              <a:ea typeface="+mn-ea"/>
              <a:cs typeface="Arial" panose="020B0604020202020204" pitchFamily="34" charset="0"/>
            </a:rPr>
            <a:t>$135,000</a:t>
          </a:r>
          <a:endParaRPr lang="en-US" sz="1400">
            <a:solidFill>
              <a:schemeClr val="dk1"/>
            </a:solidFill>
            <a:effectLst/>
            <a:latin typeface="Arial" panose="020B0604020202020204" pitchFamily="34" charset="0"/>
            <a:ea typeface="+mn-ea"/>
            <a:cs typeface="Arial" panose="020B0604020202020204" pitchFamily="34" charset="0"/>
          </a:endParaRP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b) </a:t>
          </a:r>
        </a:p>
        <a:p>
          <a:r>
            <a:rPr lang="en-US" sz="1400">
              <a:solidFill>
                <a:schemeClr val="dk1"/>
              </a:solidFill>
              <a:effectLst/>
              <a:latin typeface="Arial" panose="020B0604020202020204" pitchFamily="34" charset="0"/>
              <a:ea typeface="+mn-ea"/>
              <a:cs typeface="Arial" panose="020B0604020202020204" pitchFamily="34" charset="0"/>
            </a:rPr>
            <a:t>		$135,000 - $28,700 = $106,300</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304799</xdr:colOff>
      <xdr:row>2</xdr:row>
      <xdr:rowOff>38100</xdr:rowOff>
    </xdr:from>
    <xdr:to>
      <xdr:col>12</xdr:col>
      <xdr:colOff>520700</xdr:colOff>
      <xdr:row>23</xdr:row>
      <xdr:rowOff>666750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04799" y="457200"/>
          <a:ext cx="7321551" cy="402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Erkens Company uses a job costing system with normal costing and applies factory overhead on the basis of machine-hours. At the beginning of the year, management estimated that the company would incur $1,980,000 of factory overhead costs and use 66,000 machine-hours.</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Carlson Company recorded the following events during the month of April:</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Purchased 180,000 pounds of materials on account; the cost was $5.00 per pound.</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Issued 120,000 pounds of materials to production of which 15,000 pounds were used as indirect materials.</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Actual direct labor costs of $240,000 and $40,000 of indirect labor costs.</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Recorded depreciation on equipment for the month, $75,700.</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Recorded insurance costs for the manufacturing property, $3,500.</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Paid $8,500 cash for utilities and other miscellaneous items for the manufacturing plant.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Completed Job H11 costing $7,500 and Job G28 costing $77,000 during the month and transferred them to the Finished Goods Inventory account.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Shipped Job G28 to the customer during the month. The job was invoiced at 35% above cost.</a:t>
          </a:r>
        </a:p>
        <a:p>
          <a:pPr marL="228600" lvl="0" indent="-228600">
            <a:buFont typeface="+mj-lt"/>
            <a:buAutoNum type="alphaLcPeriod"/>
          </a:pPr>
          <a:r>
            <a:rPr lang="en-US" sz="1400">
              <a:solidFill>
                <a:schemeClr val="dk1"/>
              </a:solidFill>
              <a:effectLst/>
              <a:latin typeface="Arial" panose="020B0604020202020204" pitchFamily="34" charset="0"/>
              <a:ea typeface="+mn-ea"/>
              <a:cs typeface="Arial" panose="020B0604020202020204" pitchFamily="34" charset="0"/>
            </a:rPr>
            <a:t>Used 7,700 machine-hours during April.</a:t>
          </a:r>
          <a:br>
            <a:rPr lang="en-US" sz="1400">
              <a:solidFill>
                <a:schemeClr val="dk1"/>
              </a:solidFill>
              <a:effectLst/>
              <a:latin typeface="Arial" panose="020B0604020202020204" pitchFamily="34" charset="0"/>
              <a:ea typeface="+mn-ea"/>
              <a:cs typeface="Arial" panose="020B0604020202020204" pitchFamily="34" charset="0"/>
            </a:rPr>
          </a:br>
          <a:endParaRPr lang="en-US" sz="1400">
            <a:solidFill>
              <a:schemeClr val="dk1"/>
            </a:solidFill>
            <a:effectLst/>
            <a:latin typeface="Arial" panose="020B0604020202020204" pitchFamily="34" charset="0"/>
            <a:ea typeface="+mn-ea"/>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1</xdr:rowOff>
    </xdr:from>
    <xdr:to>
      <xdr:col>6</xdr:col>
      <xdr:colOff>63501</xdr:colOff>
      <xdr:row>6</xdr:row>
      <xdr:rowOff>38101</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200025" y="419101"/>
          <a:ext cx="7115176" cy="1339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Alles Company uses a job costing system that applies factory overhead on the basis of direct labor. No job was in process on February 1.  During the month of February, the company worked on these three jobs. During the month, the company completed and transferred Job B10 to the finished goods inventory. Jobs C44 and G15 were not completed and remain in work in process at the cost of $148,650 at the end of the month.  Actual factory overhead costs during the month totaled $38,500</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314325</xdr:colOff>
      <xdr:row>1</xdr:row>
      <xdr:rowOff>114300</xdr:rowOff>
    </xdr:from>
    <xdr:to>
      <xdr:col>5</xdr:col>
      <xdr:colOff>247650</xdr:colOff>
      <xdr:row>7</xdr:row>
      <xdr:rowOff>57149</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314325" y="381000"/>
          <a:ext cx="6991350" cy="123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Johnson Inc. is a job-order manufacturing company that uses a predetermined overhead rate based on direct labor-hours to apply overhead to individual jobs.  For the current year, estimated direct labor-hours are 95,000, and estimated factory overhead is $617,500.  The following information is for September of the current year.  Job A was completed during September, and Job B was started but not finished.</a:t>
          </a:r>
        </a:p>
        <a:p>
          <a:endParaRPr lang="en-US" sz="1400">
            <a:latin typeface="Arial" panose="020B0604020202020204" pitchFamily="34" charset="0"/>
            <a:cs typeface="Arial" panose="020B0604020202020204" pitchFamily="34" charset="0"/>
          </a:endParaRPr>
        </a:p>
      </xdr:txBody>
    </xdr:sp>
    <xdr:clientData/>
  </xdr:twoCellAnchor>
  <xdr:twoCellAnchor>
    <xdr:from>
      <xdr:col>0</xdr:col>
      <xdr:colOff>380999</xdr:colOff>
      <xdr:row>69</xdr:row>
      <xdr:rowOff>47625</xdr:rowOff>
    </xdr:from>
    <xdr:to>
      <xdr:col>4</xdr:col>
      <xdr:colOff>762000</xdr:colOff>
      <xdr:row>73</xdr:row>
      <xdr:rowOff>47625</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380999" y="16430625"/>
          <a:ext cx="6019801"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Overapplied overhead for September:</a:t>
          </a:r>
        </a:p>
        <a:p>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Actual Overhead = $13,500 + $6,000 + $7,000 + $7,500 + $12,000</a:t>
          </a:r>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 $46,000</a:t>
          </a:r>
        </a:p>
        <a:p>
          <a:r>
            <a:rPr lang="en-US" sz="1400">
              <a:solidFill>
                <a:schemeClr val="dk1"/>
              </a:solidFill>
              <a:effectLst/>
              <a:latin typeface="Arial" panose="020B0604020202020204" pitchFamily="34" charset="0"/>
              <a:ea typeface="+mn-ea"/>
              <a:cs typeface="Arial" panose="020B0604020202020204" pitchFamily="34" charset="0"/>
            </a:rPr>
            <a:t>    Overapplied Overhead = $50,050 - $46,000 = $4,050</a:t>
          </a:r>
        </a:p>
        <a:p>
          <a:endParaRPr lang="en-US" sz="1400">
            <a:latin typeface="Arial" panose="020B0604020202020204" pitchFamily="34" charset="0"/>
            <a:cs typeface="Arial" panose="020B0604020202020204" pitchFamily="34" charset="0"/>
          </a:endParaRPr>
        </a:p>
      </xdr:txBody>
    </xdr:sp>
    <xdr:clientData/>
  </xdr:twoCellAnchor>
  <xdr:twoCellAnchor>
    <xdr:from>
      <xdr:col>0</xdr:col>
      <xdr:colOff>200025</xdr:colOff>
      <xdr:row>58</xdr:row>
      <xdr:rowOff>114300</xdr:rowOff>
    </xdr:from>
    <xdr:to>
      <xdr:col>4</xdr:col>
      <xdr:colOff>161925</xdr:colOff>
      <xdr:row>62</xdr:row>
      <xdr:rowOff>171450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200025" y="13982700"/>
          <a:ext cx="560070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Arial" panose="020B0604020202020204" pitchFamily="34" charset="0"/>
              <a:ea typeface="+mn-ea"/>
              <a:cs typeface="Arial" panose="020B0604020202020204" pitchFamily="34" charset="0"/>
            </a:rPr>
            <a:t>Total overhead cost applied during September:</a:t>
          </a:r>
        </a:p>
        <a:p>
          <a:r>
            <a:rPr lang="en-US" sz="1400">
              <a:solidFill>
                <a:schemeClr val="dk1"/>
              </a:solidFill>
              <a:effectLst/>
              <a:latin typeface="Arial" panose="020B0604020202020204" pitchFamily="34" charset="0"/>
              <a:ea typeface="+mn-ea"/>
              <a:cs typeface="Arial" panose="020B0604020202020204" pitchFamily="34" charset="0"/>
            </a:rPr>
            <a:t>	Applied Overhead = total direct labor-hours x overhead rate</a:t>
          </a:r>
        </a:p>
        <a:p>
          <a:r>
            <a:rPr lang="en-US" sz="1400">
              <a:solidFill>
                <a:schemeClr val="dk1"/>
              </a:solidFill>
              <a:effectLst/>
              <a:latin typeface="Arial" panose="020B0604020202020204" pitchFamily="34" charset="0"/>
              <a:ea typeface="+mn-ea"/>
              <a:cs typeface="Arial" panose="020B0604020202020204" pitchFamily="34" charset="0"/>
            </a:rPr>
            <a:t>	= (4,200 + 3,500) x $6.50 = $50,050</a:t>
          </a:r>
        </a:p>
        <a:p>
          <a:endParaRPr lang="en-US" sz="14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226695</xdr:colOff>
      <xdr:row>1</xdr:row>
      <xdr:rowOff>95250</xdr:rowOff>
    </xdr:from>
    <xdr:to>
      <xdr:col>7</xdr:col>
      <xdr:colOff>76200</xdr:colOff>
      <xdr:row>16</xdr:row>
      <xdr:rowOff>114300</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226695" y="352425"/>
          <a:ext cx="8479155" cy="2581275"/>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1500"/>
            </a:lnSpc>
          </a:pPr>
          <a:r>
            <a:rPr lang="en-US" sz="1400">
              <a:solidFill>
                <a:schemeClr val="dk1"/>
              </a:solidFill>
              <a:effectLst/>
              <a:latin typeface="Arial" panose="020B0604020202020204" pitchFamily="34" charset="0"/>
              <a:ea typeface="+mn-ea"/>
              <a:cs typeface="Arial" panose="020B0604020202020204" pitchFamily="34" charset="0"/>
            </a:rPr>
            <a:t>Whitley Construction Company is in the home remodeling business.  Whitley  has three teams of highly-skilled employees, each of whom has multiple skills of carpentry, painting, and other home remodeling activities.   Each team is led by an experienced employee who coordinates the work done on each job.   As the needs of different jobs change, some team members may be shifted to other teams for short periods of time.   Whitley uses a job costing system to determine job costs and to serve as a basis for bidding and pricing the jobs.  Direct materials and direct labor are easily traced to each job, using Whitley’s cost tracking software.  Overhead consists of the purchase and maintenance of construction equipment, some supervisory labor,  the cost of bidding for new customers, and administrative costs.    Whitley uses and annual overhead rate based on direct labor hours.  </a:t>
          </a:r>
        </a:p>
        <a:p>
          <a:pPr>
            <a:lnSpc>
              <a:spcPts val="14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400"/>
            </a:lnSpc>
          </a:pPr>
          <a:r>
            <a:rPr lang="en-US" sz="1400">
              <a:solidFill>
                <a:schemeClr val="dk1"/>
              </a:solidFill>
              <a:effectLst/>
              <a:latin typeface="Arial" panose="020B0604020202020204" pitchFamily="34" charset="0"/>
              <a:ea typeface="+mn-ea"/>
              <a:cs typeface="Arial" panose="020B0604020202020204" pitchFamily="34" charset="0"/>
            </a:rPr>
            <a:t>Whitley’s has recently completed work for three clients:   Harrison, Barnes, and Tyler.     </a:t>
          </a:r>
        </a:p>
        <a:p>
          <a:pPr>
            <a:lnSpc>
              <a:spcPts val="1400"/>
            </a:lnSpc>
          </a:pPr>
          <a:r>
            <a:rPr lang="en-US" sz="1400">
              <a:solidFill>
                <a:schemeClr val="dk1"/>
              </a:solidFill>
              <a:effectLst/>
              <a:latin typeface="Arial" panose="020B0604020202020204" pitchFamily="34" charset="0"/>
              <a:ea typeface="+mn-ea"/>
              <a:cs typeface="Arial" panose="020B0604020202020204" pitchFamily="34" charset="0"/>
            </a:rPr>
            <a:t>The cost data for each of the three jobs is summarized below.  </a:t>
          </a:r>
        </a:p>
        <a:p>
          <a:pPr>
            <a:lnSpc>
              <a:spcPts val="1200"/>
            </a:lnSpc>
          </a:pPr>
          <a:r>
            <a:rPr lang="en-US" sz="1400">
              <a:solidFill>
                <a:schemeClr val="dk1"/>
              </a:solidFill>
              <a:effectLst/>
              <a:latin typeface="Arial" panose="020B0604020202020204" pitchFamily="34" charset="0"/>
              <a:ea typeface="+mn-ea"/>
              <a:cs typeface="Arial" panose="020B0604020202020204" pitchFamily="34" charset="0"/>
            </a:rPr>
            <a:t> </a:t>
          </a:r>
        </a:p>
        <a:p>
          <a:pPr>
            <a:lnSpc>
              <a:spcPts val="12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2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2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2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200"/>
            </a:lnSpc>
          </a:pPr>
          <a:endParaRPr lang="en-US" sz="1400">
            <a:solidFill>
              <a:schemeClr val="dk1"/>
            </a:solidFill>
            <a:effectLst/>
            <a:latin typeface="Arial" panose="020B0604020202020204" pitchFamily="34" charset="0"/>
            <a:ea typeface="+mn-ea"/>
            <a:cs typeface="Arial" panose="020B0604020202020204" pitchFamily="34" charset="0"/>
          </a:endParaRPr>
        </a:p>
        <a:p>
          <a:pPr>
            <a:lnSpc>
              <a:spcPts val="1200"/>
            </a:lnSpc>
          </a:pPr>
          <a:r>
            <a:rPr lang="en-US" sz="1400">
              <a:solidFill>
                <a:schemeClr val="dk1"/>
              </a:solidFill>
              <a:effectLst/>
              <a:latin typeface="Arial" panose="020B0604020202020204" pitchFamily="34" charset="0"/>
              <a:ea typeface="+mn-ea"/>
              <a:cs typeface="Arial" panose="020B0604020202020204" pitchFamily="34" charset="0"/>
            </a:rPr>
            <a:t> </a:t>
          </a:r>
        </a:p>
      </xdr:txBody>
    </xdr:sp>
    <xdr:clientData/>
  </xdr:twoCellAnchor>
  <xdr:twoCellAnchor>
    <xdr:from>
      <xdr:col>0</xdr:col>
      <xdr:colOff>360045</xdr:colOff>
      <xdr:row>22</xdr:row>
      <xdr:rowOff>135254</xdr:rowOff>
    </xdr:from>
    <xdr:to>
      <xdr:col>7</xdr:col>
      <xdr:colOff>571500</xdr:colOff>
      <xdr:row>26</xdr:row>
      <xdr:rowOff>114301</xdr:rowOff>
    </xdr:to>
    <xdr:sp macro="" textlink="">
      <xdr:nvSpPr>
        <xdr:cNvPr id="5" name="Rectangle 4">
          <a:extLst>
            <a:ext uri="{FF2B5EF4-FFF2-40B4-BE49-F238E27FC236}">
              <a16:creationId xmlns:a16="http://schemas.microsoft.com/office/drawing/2014/main" id="{00000000-0008-0000-0700-000005000000}"/>
            </a:ext>
          </a:extLst>
        </xdr:cNvPr>
        <xdr:cNvSpPr/>
      </xdr:nvSpPr>
      <xdr:spPr>
        <a:xfrm>
          <a:off x="360045" y="5126354"/>
          <a:ext cx="7745730" cy="807722"/>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r>
            <a:rPr lang="en-US" sz="1400">
              <a:solidFill>
                <a:schemeClr val="dk1"/>
              </a:solidFill>
              <a:effectLst/>
              <a:latin typeface="Arial" panose="020B0604020202020204" pitchFamily="34" charset="0"/>
              <a:ea typeface="+mn-ea"/>
              <a:cs typeface="Arial" panose="020B0604020202020204" pitchFamily="34" charset="0"/>
            </a:rPr>
            <a:t>Budgeted direct materials cost and direct labor cost for the year are estimated at $450,000 and $600,000, respectively.  Direct  labor hours are budgeted at 22,500 hours, and total overhead is budgeted at $495,000.    </a:t>
          </a:r>
        </a:p>
        <a:p>
          <a:pPr marL="0" indent="0" algn="l"/>
          <a:endParaRPr lang="en-US"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245745</xdr:colOff>
      <xdr:row>51</xdr:row>
      <xdr:rowOff>47624</xdr:rowOff>
    </xdr:from>
    <xdr:to>
      <xdr:col>6</xdr:col>
      <xdr:colOff>314325</xdr:colOff>
      <xdr:row>77</xdr:row>
      <xdr:rowOff>38099</xdr:rowOff>
    </xdr:to>
    <xdr:sp macro="" textlink="">
      <xdr:nvSpPr>
        <xdr:cNvPr id="6" name="Rectangle 5">
          <a:extLst>
            <a:ext uri="{FF2B5EF4-FFF2-40B4-BE49-F238E27FC236}">
              <a16:creationId xmlns:a16="http://schemas.microsoft.com/office/drawing/2014/main" id="{00000000-0008-0000-0700-000006000000}"/>
            </a:ext>
          </a:extLst>
        </xdr:cNvPr>
        <xdr:cNvSpPr/>
      </xdr:nvSpPr>
      <xdr:spPr>
        <a:xfrm>
          <a:off x="245745" y="11896724"/>
          <a:ext cx="6812280" cy="4200525"/>
        </a:xfrm>
        <a:prstGeom prst="rect">
          <a:avLst/>
        </a:prstGeom>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lvl="0"/>
          <a:r>
            <a:rPr lang="en-US" sz="1400">
              <a:solidFill>
                <a:schemeClr val="dk1"/>
              </a:solidFill>
              <a:effectLst/>
              <a:latin typeface="Arial" pitchFamily="34" charset="0"/>
              <a:ea typeface="+mn-ea"/>
              <a:cs typeface="Arial" pitchFamily="34" charset="0"/>
            </a:rPr>
            <a:t>3. The seasonality should not affect Whitley’s job costs because Whitley is using an annual overhead rate;  the $22 rate would be used for each job throughout the year   The effect would be for higher revenues and profits in the summer and lower revenues and profits in the winter.  </a:t>
          </a:r>
        </a:p>
        <a:p>
          <a:pPr lvl="0"/>
          <a:endParaRPr lang="en-US" sz="1400">
            <a:solidFill>
              <a:schemeClr val="dk1"/>
            </a:solidFill>
            <a:effectLst/>
            <a:latin typeface="Arial" pitchFamily="34" charset="0"/>
            <a:ea typeface="+mn-ea"/>
            <a:cs typeface="Arial" pitchFamily="34" charset="0"/>
          </a:endParaRPr>
        </a:p>
        <a:p>
          <a:pPr lvl="0"/>
          <a:r>
            <a:rPr lang="en-US" sz="1400">
              <a:solidFill>
                <a:schemeClr val="dk1"/>
              </a:solidFill>
              <a:effectLst/>
              <a:latin typeface="Arial" pitchFamily="34" charset="0"/>
              <a:ea typeface="+mn-ea"/>
              <a:cs typeface="Arial" pitchFamily="34" charset="0"/>
            </a:rPr>
            <a:t>4. As a construction company, Whitley has a lot of waste to dispose of, most of which will end up in the local landfill.   Whitley can reduce the environmental effects of waste disposal by careful use of materials so as to minimize the waste that occurs in the jobs.  Environmentally harmful materials should be handled properly.   Where possible, water-based paints should be used rather than oil-based paints since the water-based paints are less harmful.</a:t>
          </a:r>
        </a:p>
        <a:p>
          <a:pPr lvl="0"/>
          <a:endParaRPr lang="en-US" sz="1400">
            <a:solidFill>
              <a:schemeClr val="dk1"/>
            </a:solidFill>
            <a:effectLst/>
            <a:latin typeface="Arial" pitchFamily="34" charset="0"/>
            <a:ea typeface="+mn-ea"/>
            <a:cs typeface="Arial" pitchFamily="34" charset="0"/>
          </a:endParaRPr>
        </a:p>
        <a:p>
          <a:r>
            <a:rPr lang="en-US" sz="1400">
              <a:solidFill>
                <a:schemeClr val="dk1"/>
              </a:solidFill>
              <a:effectLst/>
              <a:latin typeface="Arial" pitchFamily="34" charset="0"/>
              <a:ea typeface="+mn-ea"/>
              <a:cs typeface="Arial" pitchFamily="34" charset="0"/>
            </a:rPr>
            <a:t>5. The possible cost drivers in this case include direct labor hours (used by Whitley), direct labor cost, and materials cost.   There is not likely to be much difference between the rates based on direct labor hours and dollars, but there could be a significant difference if there were a change to materials cost as the cost driver.   Materials cost might make more sense if the jobs tended to be materials-intensive, or if the use of overhead (the equipment and related supplies) were more associated with materials usage than labor usage.    </a:t>
          </a:r>
          <a:endParaRPr lang="en-US" sz="1400">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171449</xdr:colOff>
      <xdr:row>1</xdr:row>
      <xdr:rowOff>142874</xdr:rowOff>
    </xdr:from>
    <xdr:to>
      <xdr:col>7</xdr:col>
      <xdr:colOff>31750</xdr:colOff>
      <xdr:row>6</xdr:row>
      <xdr:rowOff>85724</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71449" y="403224"/>
          <a:ext cx="8413751"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Tomek Company uses a job costing system that applies factory overhead on the basis of direct labor-hours.  The company’s factory overhead budget for the current year included the following estimates:</a:t>
          </a:r>
        </a:p>
        <a:p>
          <a:endParaRPr lang="en-US" sz="12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352424</xdr:colOff>
      <xdr:row>1</xdr:row>
      <xdr:rowOff>85725</xdr:rowOff>
    </xdr:from>
    <xdr:to>
      <xdr:col>6</xdr:col>
      <xdr:colOff>19050</xdr:colOff>
      <xdr:row>7</xdr:row>
      <xdr:rowOff>57150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52424" y="352425"/>
          <a:ext cx="8210551" cy="200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Norton Associates is an advertising agency in Columbus, Ohio.  The company's controller estimated that it would incur $325,000 in overhead costs for the current year.  Because the overhead costs of each project change in direct proportion to the amount of direct professional hours incurred, the controller decided that overhead should be applied on the basis of professional hours.  The controller estimated 25,000 professional hours for the year.  During October, Norton incurred the following costs to make a 20-second TV commercial for Central Ohio Bank.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Arial" panose="020B0604020202020204" pitchFamily="34" charset="0"/>
              <a:ea typeface="+mn-ea"/>
              <a:cs typeface="Arial" panose="020B0604020202020204" pitchFamily="34" charset="0"/>
            </a:rPr>
            <a:t>The industry customarily bills customers at 150 percent of total cost.</a:t>
          </a:r>
        </a:p>
        <a:p>
          <a:endParaRPr lang="en-US" sz="12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161927</xdr:colOff>
      <xdr:row>1</xdr:row>
      <xdr:rowOff>142874</xdr:rowOff>
    </xdr:from>
    <xdr:to>
      <xdr:col>7</xdr:col>
      <xdr:colOff>57151</xdr:colOff>
      <xdr:row>19</xdr:row>
      <xdr:rowOff>25399</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161927" y="403224"/>
          <a:ext cx="7540624" cy="2860675"/>
        </a:xfrm>
        <a:prstGeom prst="rect">
          <a:avLst/>
        </a:prstGeom>
        <a:noFill/>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1500"/>
            </a:lnSpc>
          </a:pPr>
          <a:r>
            <a:rPr lang="en-US" sz="1400">
              <a:solidFill>
                <a:schemeClr val="dk1"/>
              </a:solidFill>
              <a:effectLst/>
              <a:latin typeface="Arial" panose="020B0604020202020204" pitchFamily="34" charset="0"/>
              <a:ea typeface="+mn-ea"/>
              <a:cs typeface="Arial" panose="020B0604020202020204" pitchFamily="34" charset="0"/>
            </a:rPr>
            <a:t>Progressive Painting Company (PPC)  is a successful company in commercial and residential painting.   PPC has a variety of jobs:   new construction, repair and repainting existing structures, and restoration of very old buildings and homes.   The company is known for the quality and reliability of its work, and customers expect to pay a little more for those benefits.  One of the company’s core values is sustainability, and it insists on using the most environmentally friendly paints and materials in its work; it has refused jobs where the client required a more environmentally harmful paint than PPC thought was appropriate for the application.</a:t>
          </a:r>
          <a:r>
            <a:rPr lang="en-US" sz="1400" baseline="0">
              <a:solidFill>
                <a:schemeClr val="dk1"/>
              </a:solidFill>
              <a:effectLst/>
              <a:latin typeface="Arial" panose="020B0604020202020204" pitchFamily="34" charset="0"/>
              <a:ea typeface="+mn-ea"/>
              <a:cs typeface="Arial" panose="020B0604020202020204" pitchFamily="34" charset="0"/>
            </a:rPr>
            <a:t> </a:t>
          </a:r>
          <a:r>
            <a:rPr lang="en-US" sz="1400">
              <a:solidFill>
                <a:schemeClr val="dk1"/>
              </a:solidFill>
              <a:effectLst/>
              <a:latin typeface="Arial" panose="020B0604020202020204" pitchFamily="34" charset="0"/>
              <a:ea typeface="+mn-ea"/>
              <a:cs typeface="Arial" panose="020B0604020202020204" pitchFamily="34" charset="0"/>
            </a:rPr>
            <a:t>This value has lost PPC some jobs, but has attracted a loyal and growing customer base.</a:t>
          </a:r>
        </a:p>
        <a:p>
          <a:endParaRPr lang="en-US" sz="1400">
            <a:solidFill>
              <a:schemeClr val="dk1"/>
            </a:solidFill>
            <a:effectLst/>
            <a:latin typeface="Arial" panose="020B0604020202020204" pitchFamily="34" charset="0"/>
            <a:ea typeface="+mn-ea"/>
            <a:cs typeface="Arial" panose="020B0604020202020204" pitchFamily="34" charset="0"/>
          </a:endParaRPr>
        </a:p>
        <a:p>
          <a:pPr>
            <a:lnSpc>
              <a:spcPts val="1500"/>
            </a:lnSpc>
          </a:pPr>
          <a:r>
            <a:rPr lang="en-US" sz="1400">
              <a:solidFill>
                <a:schemeClr val="dk1"/>
              </a:solidFill>
              <a:effectLst/>
              <a:latin typeface="Arial" panose="020B0604020202020204" pitchFamily="34" charset="0"/>
              <a:ea typeface="+mn-ea"/>
              <a:cs typeface="Arial" panose="020B0604020202020204" pitchFamily="34" charset="0"/>
            </a:rPr>
            <a:t>The company uses job costing and applies overhead on the basis of direct labor hours.  Overhead for the company consists of painting equipment, trucks,  supervisory labor, supplies and administrative operation costs.  The total budgeted costs for the year are shown below.</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a:t>
          </a:r>
        </a:p>
        <a:p>
          <a:r>
            <a:rPr lang="en-US" sz="1400">
              <a:solidFill>
                <a:schemeClr val="dk1"/>
              </a:solidFill>
              <a:effectLst/>
              <a:latin typeface="Arial" panose="020B0604020202020204" pitchFamily="34" charset="0"/>
              <a:ea typeface="+mn-ea"/>
              <a:cs typeface="Arial" panose="020B0604020202020204" pitchFamily="34" charset="0"/>
            </a:rPr>
            <a:t> </a:t>
          </a:r>
        </a:p>
      </xdr:txBody>
    </xdr:sp>
    <xdr:clientData/>
  </xdr:twoCellAnchor>
  <xdr:twoCellAnchor>
    <xdr:from>
      <xdr:col>0</xdr:col>
      <xdr:colOff>361950</xdr:colOff>
      <xdr:row>47</xdr:row>
      <xdr:rowOff>95251</xdr:rowOff>
    </xdr:from>
    <xdr:to>
      <xdr:col>7</xdr:col>
      <xdr:colOff>992498</xdr:colOff>
      <xdr:row>62</xdr:row>
      <xdr:rowOff>104776</xdr:rowOff>
    </xdr:to>
    <xdr:sp macro="" textlink="">
      <xdr:nvSpPr>
        <xdr:cNvPr id="5" name="Rectangle 4">
          <a:extLst>
            <a:ext uri="{FF2B5EF4-FFF2-40B4-BE49-F238E27FC236}">
              <a16:creationId xmlns:a16="http://schemas.microsoft.com/office/drawing/2014/main" id="{00000000-0008-0000-0A00-000005000000}"/>
            </a:ext>
          </a:extLst>
        </xdr:cNvPr>
        <xdr:cNvSpPr/>
      </xdr:nvSpPr>
      <xdr:spPr>
        <a:xfrm>
          <a:off x="361950" y="11649076"/>
          <a:ext cx="8155298" cy="2438400"/>
        </a:xfrm>
        <a:prstGeom prst="rect">
          <a:avLst/>
        </a:prstGeom>
        <a:ln w="9525">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lvl="0"/>
          <a:r>
            <a:rPr lang="en-US" sz="1400">
              <a:solidFill>
                <a:schemeClr val="dk1"/>
              </a:solidFill>
              <a:effectLst/>
              <a:latin typeface="Arial" pitchFamily="34" charset="0"/>
              <a:ea typeface="+mn-ea"/>
              <a:cs typeface="Arial" pitchFamily="34" charset="0"/>
            </a:rPr>
            <a:t>2. The oil-based paint, because it required more clean-up time and materials (harmful chemicals),  increased direct labor hours and  increased materials costs (due to the purchase of the clean-up chemicals), both of which are included in job cost.  The disposal of the clean-up waste is likely to be included in overhead and therefore not  charged to the Prevette job;   it is also quite possible that the clean-up chemicals were not included in direct materials but also charged to overhead;  the handling of these costs depends on company practices.</a:t>
          </a:r>
        </a:p>
        <a:p>
          <a:pPr lvl="0"/>
          <a:endParaRPr lang="en-US" sz="1400">
            <a:solidFill>
              <a:schemeClr val="dk1"/>
            </a:solidFill>
            <a:effectLst/>
            <a:latin typeface="Arial" pitchFamily="34" charset="0"/>
            <a:ea typeface="+mn-ea"/>
            <a:cs typeface="Arial" pitchFamily="34" charset="0"/>
          </a:endParaRPr>
        </a:p>
        <a:p>
          <a:r>
            <a:rPr lang="en-US" sz="1400">
              <a:solidFill>
                <a:schemeClr val="dk1"/>
              </a:solidFill>
              <a:effectLst/>
              <a:latin typeface="Arial" pitchFamily="34" charset="0"/>
              <a:ea typeface="+mn-ea"/>
              <a:cs typeface="Arial" pitchFamily="34" charset="0"/>
            </a:rPr>
            <a:t>From a sustainability point of view, the cost of the clean-up of oil-based paints should be separately calculated, so the company can track the “full” cost of using oil-based paints.   The company’s practice of disposing of the waste clean-up materials in an environmentally appropriate manner is commendable.   </a:t>
          </a:r>
        </a:p>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kenan-flagler\fsdata\Documents%20and%20Settings\student\My%20Documents\Flaningan\Chapter%204%20Excel%20Solution.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lochere" refreshedDate="37676.681503472224" createdVersion="1" refreshedVersion="1" recordCount="8" xr:uid="{00000000-000A-0000-FFFF-FFFF00000000}">
  <cacheSource type="worksheet">
    <worksheetSource ref="A4:F12" sheet="Problem 12-42" r:id="rId2"/>
  </cacheSource>
  <cacheFields count="6">
    <cacheField name="Department Number" numFmtId="0">
      <sharedItems containsSemiMixedTypes="0" containsString="0" containsNumber="1" containsInteger="1" minValue="1" maxValue="2" count="2">
        <n v="1"/>
        <n v="2"/>
      </sharedItems>
    </cacheField>
    <cacheField name="Job No." numFmtId="0">
      <sharedItems containsSemiMixedTypes="0" containsString="0" containsNumber="1" containsInteger="1" minValue="2906" maxValue="2908" count="3">
        <n v="2906"/>
        <n v="2908"/>
        <n v="2907"/>
      </sharedItems>
    </cacheField>
    <cacheField name="Matierals Quantity" numFmtId="0">
      <sharedItems containsBlank="1" containsMixedTypes="1" containsNumber="1" containsInteger="1" minValue="23" maxValue="4550" count="7">
        <n v="4550"/>
        <n v="4430"/>
        <s v=" "/>
        <m/>
        <n v="1000"/>
        <n v="110"/>
        <n v="23"/>
      </sharedItems>
    </cacheField>
    <cacheField name="Materials Price" numFmtId="0">
      <sharedItems containsBlank="1" containsMixedTypes="1" containsNumber="1" minValue="1.34" maxValue="48" count="7">
        <n v="1.34"/>
        <n v="1.35"/>
        <s v=" "/>
        <m/>
        <n v="9"/>
        <n v="22.18"/>
        <n v="48"/>
      </sharedItems>
    </cacheField>
    <cacheField name="Materials Cost" numFmtId="0">
      <sharedItems containsBlank="1" containsMixedTypes="1" containsNumber="1" minValue="1104" maxValue="9000" count="7">
        <n v="6097"/>
        <n v="5980.5"/>
        <s v=" "/>
        <n v="9000"/>
        <m/>
        <n v="2439.8000000000002"/>
        <n v="1104"/>
      </sharedItems>
    </cacheField>
    <cacheField name="Labor Hours" numFmtId="0">
      <sharedItems containsString="0" containsBlank="1" containsNumber="1" containsInteger="1" minValue="32" maxValue="1102" count="6">
        <m/>
        <n v="1102"/>
        <n v="810"/>
        <n v="151"/>
        <n v="136"/>
        <n v="3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x v="0"/>
    <x v="0"/>
    <x v="0"/>
    <x v="0"/>
    <x v="0"/>
    <x v="0"/>
  </r>
  <r>
    <x v="0"/>
    <x v="0"/>
    <x v="1"/>
    <x v="1"/>
    <x v="1"/>
    <x v="0"/>
  </r>
  <r>
    <x v="0"/>
    <x v="0"/>
    <x v="2"/>
    <x v="2"/>
    <x v="2"/>
    <x v="1"/>
  </r>
  <r>
    <x v="0"/>
    <x v="0"/>
    <x v="3"/>
    <x v="3"/>
    <x v="2"/>
    <x v="2"/>
  </r>
  <r>
    <x v="0"/>
    <x v="1"/>
    <x v="4"/>
    <x v="4"/>
    <x v="3"/>
    <x v="0"/>
  </r>
  <r>
    <x v="0"/>
    <x v="1"/>
    <x v="3"/>
    <x v="3"/>
    <x v="4"/>
    <x v="3"/>
  </r>
  <r>
    <x v="1"/>
    <x v="2"/>
    <x v="5"/>
    <x v="5"/>
    <x v="5"/>
    <x v="4"/>
  </r>
  <r>
    <x v="1"/>
    <x v="1"/>
    <x v="6"/>
    <x v="6"/>
    <x v="6"/>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1600-000000000000}" name="PivotTable1" cacheId="0" dataOnRows="1" applyNumberFormats="0" applyBorderFormats="0" applyFontFormats="0" applyPatternFormats="0" applyAlignmentFormats="0" applyWidthHeightFormats="1" dataCaption="Data" updatedVersion="6" showItems="0" showMultipleLabel="0" showMemberPropertyTips="0" useAutoFormatting="1" itemPrintTitles="1" indent="0" compact="0" compactData="0" gridDropZones="1">
  <location ref="B26:G33" firstHeaderRow="1" firstDataRow="2" firstDataCol="2"/>
  <pivotFields count="6">
    <pivotField axis="axisRow" compact="0" outline="0" subtotalTop="0" showAll="0" includeNewItemsInFilter="1" sumSubtotal="1" countASubtotal="1">
      <items count="4">
        <item x="0"/>
        <item x="1"/>
        <item t="sum"/>
        <item t="countA"/>
      </items>
    </pivotField>
    <pivotField axis="axisCol" compact="0" outline="0" subtotalTop="0" showAll="0" includeNewItemsInFilter="1" sumSubtotal="1">
      <items count="4">
        <item x="0"/>
        <item x="2"/>
        <item x="1"/>
        <item t="sum"/>
      </items>
    </pivotField>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6">
    <i>
      <x/>
      <x/>
    </i>
    <i r="1" i="1">
      <x v="1"/>
    </i>
    <i>
      <x v="1"/>
      <x/>
    </i>
    <i r="1" i="1">
      <x v="1"/>
    </i>
    <i t="grand">
      <x/>
    </i>
    <i t="grand" i="1">
      <x/>
    </i>
  </rowItems>
  <colFields count="1">
    <field x="1"/>
  </colFields>
  <colItems count="4">
    <i>
      <x/>
    </i>
    <i>
      <x v="1"/>
    </i>
    <i>
      <x v="2"/>
    </i>
    <i t="grand">
      <x/>
    </i>
  </colItems>
  <dataFields count="2">
    <dataField name="Sum of Materials Cost" fld="4" baseField="0" baseItem="0"/>
    <dataField name="Sum of Labor Hours" fld="5" baseField="0" baseItem="0"/>
  </dataFields>
  <formats count="25">
    <format dxfId="35">
      <pivotArea type="all" dataOnly="0" outline="0" fieldPosition="0"/>
    </format>
    <format dxfId="34">
      <pivotArea outline="0" fieldPosition="0">
        <references count="3">
          <reference field="4294967294" count="1" selected="0">
            <x v="0"/>
          </reference>
          <reference field="0" count="1" selected="0">
            <x v="0"/>
          </reference>
          <reference field="1" count="1" selected="0">
            <x v="0"/>
          </reference>
        </references>
      </pivotArea>
    </format>
    <format dxfId="33">
      <pivotArea outline="0" fieldPosition="0">
        <references count="3">
          <reference field="4294967294" count="1" selected="0">
            <x v="0"/>
          </reference>
          <reference field="0" count="1" selected="0">
            <x v="0"/>
          </reference>
          <reference field="1" count="1" selected="0">
            <x v="0"/>
          </reference>
        </references>
      </pivotArea>
    </format>
    <format dxfId="32">
      <pivotArea outline="0" fieldPosition="0">
        <references count="3">
          <reference field="4294967294" count="1" selected="0">
            <x v="0"/>
          </reference>
          <reference field="0" count="1" selected="0">
            <x v="0"/>
          </reference>
          <reference field="1" count="1" selected="0">
            <x v="2"/>
          </reference>
        </references>
      </pivotArea>
    </format>
    <format dxfId="31">
      <pivotArea outline="0" fieldPosition="0">
        <references count="3">
          <reference field="4294967294" count="1" selected="0">
            <x v="0"/>
          </reference>
          <reference field="0" count="1" selected="0">
            <x v="0"/>
          </reference>
          <reference field="1" count="1" selected="0">
            <x v="2"/>
          </reference>
        </references>
      </pivotArea>
    </format>
    <format dxfId="30">
      <pivotArea field="0" grandCol="1" outline="0" axis="axisRow" fieldPosition="0">
        <references count="2">
          <reference field="4294967294" count="1" selected="0">
            <x v="0"/>
          </reference>
          <reference field="0" count="1" selected="0">
            <x v="0"/>
          </reference>
        </references>
      </pivotArea>
    </format>
    <format dxfId="29">
      <pivotArea field="0" grandCol="1" outline="0" axis="axisRow" fieldPosition="0">
        <references count="2">
          <reference field="4294967294" count="1" selected="0">
            <x v="0"/>
          </reference>
          <reference field="0" count="1" selected="0">
            <x v="0"/>
          </reference>
        </references>
      </pivotArea>
    </format>
    <format dxfId="28">
      <pivotArea outline="0" fieldPosition="0">
        <references count="3">
          <reference field="4294967294" count="1" selected="0">
            <x v="0"/>
          </reference>
          <reference field="0" count="1" selected="0">
            <x v="1"/>
          </reference>
          <reference field="1" count="1" selected="0">
            <x v="1"/>
          </reference>
        </references>
      </pivotArea>
    </format>
    <format dxfId="27">
      <pivotArea outline="0" fieldPosition="0">
        <references count="3">
          <reference field="4294967294" count="1" selected="0">
            <x v="0"/>
          </reference>
          <reference field="0" count="1" selected="0">
            <x v="1"/>
          </reference>
          <reference field="1" count="1" selected="0">
            <x v="1"/>
          </reference>
        </references>
      </pivotArea>
    </format>
    <format dxfId="26">
      <pivotArea field="0" grandCol="1" outline="0" axis="axisRow" fieldPosition="0">
        <references count="2">
          <reference field="4294967294" count="1" selected="0">
            <x v="0"/>
          </reference>
          <reference field="0" count="1" selected="0">
            <x v="1"/>
          </reference>
        </references>
      </pivotArea>
    </format>
    <format dxfId="25">
      <pivotArea field="0" grandCol="1" outline="0" axis="axisRow" fieldPosition="0">
        <references count="2">
          <reference field="4294967294" count="1" selected="0">
            <x v="0"/>
          </reference>
          <reference field="0" count="1" selected="0">
            <x v="1"/>
          </reference>
        </references>
      </pivotArea>
    </format>
    <format dxfId="24">
      <pivotArea field="1" grandRow="1" outline="0" axis="axisCol" fieldPosition="0">
        <references count="2">
          <reference field="4294967294" count="1" selected="0">
            <x v="0"/>
          </reference>
          <reference field="1" count="1" selected="0">
            <x v="0"/>
          </reference>
        </references>
      </pivotArea>
    </format>
    <format dxfId="23">
      <pivotArea field="1" grandRow="1" outline="0" axis="axisCol" fieldPosition="0">
        <references count="2">
          <reference field="4294967294" count="1" selected="0">
            <x v="0"/>
          </reference>
          <reference field="1" count="1" selected="0">
            <x v="0"/>
          </reference>
        </references>
      </pivotArea>
    </format>
    <format dxfId="22">
      <pivotArea field="1" grandRow="1" outline="0" axis="axisCol" fieldPosition="0">
        <references count="2">
          <reference field="4294967294" count="1" selected="0">
            <x v="0"/>
          </reference>
          <reference field="1" count="1" selected="0">
            <x v="1"/>
          </reference>
        </references>
      </pivotArea>
    </format>
    <format dxfId="21">
      <pivotArea field="1" grandRow="1" outline="0" axis="axisCol" fieldPosition="0">
        <references count="2">
          <reference field="4294967294" count="1" selected="0">
            <x v="0"/>
          </reference>
          <reference field="1" count="1" selected="0">
            <x v="1"/>
          </reference>
        </references>
      </pivotArea>
    </format>
    <format dxfId="20">
      <pivotArea outline="0" fieldPosition="0">
        <references count="3">
          <reference field="4294967294" count="1" selected="0">
            <x v="0"/>
          </reference>
          <reference field="0" count="1" selected="0">
            <x v="1"/>
          </reference>
          <reference field="1" count="1" selected="0">
            <x v="2"/>
          </reference>
        </references>
      </pivotArea>
    </format>
    <format dxfId="19">
      <pivotArea outline="0" fieldPosition="0">
        <references count="3">
          <reference field="4294967294" count="1" selected="0">
            <x v="0"/>
          </reference>
          <reference field="0" count="1" selected="0">
            <x v="1"/>
          </reference>
          <reference field="1" count="1" selected="0">
            <x v="2"/>
          </reference>
        </references>
      </pivotArea>
    </format>
    <format dxfId="18">
      <pivotArea field="1" grandRow="1" outline="0" axis="axisCol" fieldPosition="0">
        <references count="2">
          <reference field="4294967294" count="1" selected="0">
            <x v="0"/>
          </reference>
          <reference field="1" count="1" selected="0">
            <x v="2"/>
          </reference>
        </references>
      </pivotArea>
    </format>
    <format dxfId="17">
      <pivotArea grandRow="1" grandCol="1" outline="0" fieldPosition="0">
        <references count="1">
          <reference field="4294967294" count="1" selected="0">
            <x v="0"/>
          </reference>
        </references>
      </pivotArea>
    </format>
    <format dxfId="16">
      <pivotArea grandRow="1" grandCol="1" outline="0" fieldPosition="0">
        <references count="1">
          <reference field="4294967294" count="1" selected="0">
            <x v="0"/>
          </reference>
        </references>
      </pivotArea>
    </format>
    <format dxfId="15">
      <pivotArea field="1" grandRow="1" outline="0" axis="axisCol" fieldPosition="0">
        <references count="2">
          <reference field="4294967294" count="1" selected="0">
            <x v="0"/>
          </reference>
          <reference field="1" count="1" selected="0">
            <x v="2"/>
          </reference>
        </references>
      </pivotArea>
    </format>
    <format dxfId="14">
      <pivotArea outline="0" fieldPosition="0">
        <references count="1">
          <reference field="0" count="0" selected="0"/>
        </references>
      </pivotArea>
    </format>
    <format dxfId="13">
      <pivotArea field="0" grandRow="1" outline="0" axis="axisRow" fieldPosition="0">
        <references count="1">
          <reference field="4294967294" count="1" selected="0">
            <x v="0"/>
          </reference>
        </references>
      </pivotArea>
    </format>
    <format dxfId="12">
      <pivotArea outline="0" fieldPosition="0">
        <references count="2">
          <reference field="4294967294" count="1" selected="0">
            <x v="1"/>
          </reference>
          <reference field="0" count="1" selected="0">
            <x v="0"/>
          </reference>
        </references>
      </pivotArea>
    </format>
    <format dxfId="11">
      <pivotArea field="0" grandRow="1" outline="0" axis="axisRow" fieldPosition="0">
        <references count="1">
          <reference field="4294967294" count="1" selected="0">
            <x v="1"/>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1700-000000000000}" name="PivotTable2" cacheId="0" dataOnRows="1" applyNumberFormats="0" applyBorderFormats="0" applyFontFormats="0" applyPatternFormats="0" applyAlignmentFormats="0" applyWidthHeightFormats="1" dataCaption="Data" updatedVersion="6" showItems="0" showMultipleLabel="0" showMemberPropertyTips="0" useAutoFormatting="1" itemPrintTitles="1" indent="0" compact="0" compactData="0" gridDropZones="1">
  <location ref="B24:G31" firstHeaderRow="1" firstDataRow="2" firstDataCol="2"/>
  <pivotFields count="6">
    <pivotField axis="axisRow" compact="0" outline="0" subtotalTop="0" showAll="0" includeNewItemsInFilter="1" sumSubtotal="1" countASubtotal="1">
      <items count="4">
        <item x="0"/>
        <item x="1"/>
        <item t="sum"/>
        <item t="countA"/>
      </items>
    </pivotField>
    <pivotField axis="axisCol" compact="0" outline="0" subtotalTop="0" showAll="0" includeNewItemsInFilter="1" sumSubtotal="1">
      <items count="4">
        <item x="0"/>
        <item x="2"/>
        <item x="1"/>
        <item t="sum"/>
      </items>
    </pivotField>
    <pivotField compact="0" outline="0" subtotalTop="0" showAll="0" includeNewItemsInFilter="1"/>
    <pivotField compact="0" outline="0" subtotalTop="0" showAll="0" includeNewItemsInFilter="1"/>
    <pivotField dataField="1" compact="0" outline="0" subtotalTop="0" showAll="0" includeNewItemsInFilter="1"/>
    <pivotField dataField="1" compact="0" outline="0" subtotalTop="0" showAll="0" includeNewItemsInFilter="1"/>
  </pivotFields>
  <rowFields count="2">
    <field x="0"/>
    <field x="-2"/>
  </rowFields>
  <rowItems count="6">
    <i>
      <x/>
      <x/>
    </i>
    <i r="1" i="1">
      <x v="1"/>
    </i>
    <i>
      <x v="1"/>
      <x/>
    </i>
    <i r="1" i="1">
      <x v="1"/>
    </i>
    <i t="grand">
      <x/>
    </i>
    <i t="grand" i="1">
      <x/>
    </i>
  </rowItems>
  <colFields count="1">
    <field x="1"/>
  </colFields>
  <colItems count="4">
    <i>
      <x/>
    </i>
    <i>
      <x v="1"/>
    </i>
    <i>
      <x v="2"/>
    </i>
    <i t="grand">
      <x/>
    </i>
  </colItems>
  <dataFields count="2">
    <dataField name="Sum of Materials Cost" fld="4" baseField="0" baseItem="0"/>
    <dataField name="Sum of Labor Hours" fld="5" baseField="0" baseItem="0"/>
  </dataFields>
  <formats count="11">
    <format dxfId="10">
      <pivotArea type="all" dataOnly="0" outline="0" fieldPosition="0"/>
    </format>
    <format dxfId="9">
      <pivotArea outline="0" fieldPosition="0">
        <references count="2">
          <reference field="4294967294" count="1" selected="0">
            <x v="0"/>
          </reference>
          <reference field="0" count="1" selected="0">
            <x v="0"/>
          </reference>
        </references>
      </pivotArea>
    </format>
    <format dxfId="8">
      <pivotArea outline="0" fieldPosition="0">
        <references count="2">
          <reference field="4294967294" count="1" selected="0">
            <x v="0"/>
          </reference>
          <reference field="0" count="1" selected="0">
            <x v="0"/>
          </reference>
        </references>
      </pivotArea>
    </format>
    <format dxfId="7">
      <pivotArea outline="0" fieldPosition="0">
        <references count="3">
          <reference field="4294967294" count="1" selected="0">
            <x v="0"/>
          </reference>
          <reference field="0" count="1" selected="0">
            <x v="1"/>
          </reference>
          <reference field="1" count="2" selected="0">
            <x v="1"/>
            <x v="2"/>
          </reference>
        </references>
      </pivotArea>
    </format>
    <format dxfId="6">
      <pivotArea field="0" grandCol="1" outline="0" axis="axisRow" fieldPosition="0">
        <references count="2">
          <reference field="4294967294" count="1" selected="0">
            <x v="0"/>
          </reference>
          <reference field="0" count="1" selected="0">
            <x v="1"/>
          </reference>
        </references>
      </pivotArea>
    </format>
    <format dxfId="5">
      <pivotArea outline="0" fieldPosition="0">
        <references count="3">
          <reference field="4294967294" count="1" selected="0">
            <x v="0"/>
          </reference>
          <reference field="0" count="1" selected="0">
            <x v="1"/>
          </reference>
          <reference field="1" count="2" selected="0">
            <x v="1"/>
            <x v="2"/>
          </reference>
        </references>
      </pivotArea>
    </format>
    <format dxfId="4">
      <pivotArea field="0" grandCol="1" outline="0" axis="axisRow" fieldPosition="0">
        <references count="2">
          <reference field="4294967294" count="1" selected="0">
            <x v="0"/>
          </reference>
          <reference field="0" count="1" selected="0">
            <x v="1"/>
          </reference>
        </references>
      </pivotArea>
    </format>
    <format dxfId="3">
      <pivotArea field="0" grandRow="1" outline="0" axis="axisRow" fieldPosition="0">
        <references count="1">
          <reference field="4294967294" count="1" selected="0">
            <x v="0"/>
          </reference>
        </references>
      </pivotArea>
    </format>
    <format dxfId="2">
      <pivotArea field="0" grandRow="1" outline="0" axis="axisRow" fieldPosition="0">
        <references count="1">
          <reference field="4294967294" count="1" selected="0">
            <x v="0"/>
          </reference>
        </references>
      </pivotArea>
    </format>
    <format dxfId="1">
      <pivotArea outline="0" fieldPosition="0">
        <references count="1">
          <reference field="0" count="0" selected="0"/>
        </references>
      </pivotArea>
    </format>
    <format dxfId="0">
      <pivotArea field="0" grandRow="1" outline="0" axis="axisRow" fieldPosition="0">
        <references count="1">
          <reference field="4294967294" count="1" selected="0">
            <x v="0"/>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support.office.com/en-us/article/power-pivot-powerful-data-analysis-and-data-modeling-in-excel-a9c2c6e2-cc49-4976-a7d7-40896795d045" TargetMode="External"/><Relationship Id="rId1" Type="http://schemas.openxmlformats.org/officeDocument/2006/relationships/pivotTable" Target="../pivotTables/pivotTable1.xml"/><Relationship Id="rId4"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4.bin"/><Relationship Id="rId1" Type="http://schemas.openxmlformats.org/officeDocument/2006/relationships/pivotTable" Target="../pivotTables/pivotTable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aramount.com/" TargetMode="External"/><Relationship Id="rId7" Type="http://schemas.openxmlformats.org/officeDocument/2006/relationships/drawing" Target="../drawings/drawing1.xml"/><Relationship Id="rId2" Type="http://schemas.openxmlformats.org/officeDocument/2006/relationships/hyperlink" Target="http://www.fedex.com/" TargetMode="External"/><Relationship Id="rId1" Type="http://schemas.openxmlformats.org/officeDocument/2006/relationships/hyperlink" Target="http://www.newcenturysoftware.com/" TargetMode="External"/><Relationship Id="rId6" Type="http://schemas.openxmlformats.org/officeDocument/2006/relationships/printerSettings" Target="../printerSettings/printerSettings3.bin"/><Relationship Id="rId5" Type="http://schemas.openxmlformats.org/officeDocument/2006/relationships/hyperlink" Target="https://www.martinmarietta.com/Products/" TargetMode="External"/><Relationship Id="rId4" Type="http://schemas.openxmlformats.org/officeDocument/2006/relationships/hyperlink" Target="http://www.coca-cola.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nestle.com/" TargetMode="External"/><Relationship Id="rId2" Type="http://schemas.openxmlformats.org/officeDocument/2006/relationships/hyperlink" Target="http://www.reichhold.com/" TargetMode="External"/><Relationship Id="rId1" Type="http://schemas.openxmlformats.org/officeDocument/2006/relationships/hyperlink" Target="http://www.zurich.com/"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www.evi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0"/>
  <sheetViews>
    <sheetView showGridLines="0" tabSelected="1" zoomScaleNormal="100" workbookViewId="0">
      <selection activeCell="B37" sqref="B37"/>
    </sheetView>
  </sheetViews>
  <sheetFormatPr defaultRowHeight="17.399999999999999" x14ac:dyDescent="0.3"/>
  <cols>
    <col min="1" max="1" width="9.21875" style="45"/>
    <col min="2" max="2" width="99.77734375" style="498" customWidth="1"/>
  </cols>
  <sheetData>
    <row r="1" spans="1:6" ht="21.6" thickBot="1" x14ac:dyDescent="0.45">
      <c r="A1" s="765" t="s">
        <v>734</v>
      </c>
      <c r="B1" s="766"/>
      <c r="C1" s="17"/>
    </row>
    <row r="2" spans="1:6" ht="18" thickBot="1" x14ac:dyDescent="0.35"/>
    <row r="3" spans="1:6" ht="18" thickBot="1" x14ac:dyDescent="0.3">
      <c r="A3" s="767" t="s">
        <v>530</v>
      </c>
      <c r="B3" s="768"/>
    </row>
    <row r="4" spans="1:6" x14ac:dyDescent="0.3">
      <c r="F4" s="29"/>
    </row>
    <row r="5" spans="1:6" ht="52.2" x14ac:dyDescent="0.25">
      <c r="B5" s="500" t="s">
        <v>533</v>
      </c>
    </row>
    <row r="6" spans="1:6" ht="18" thickBot="1" x14ac:dyDescent="0.35"/>
    <row r="7" spans="1:6" ht="18" thickBot="1" x14ac:dyDescent="0.3">
      <c r="A7" s="767" t="s">
        <v>531</v>
      </c>
      <c r="B7" s="768"/>
    </row>
    <row r="9" spans="1:6" ht="69.599999999999994" x14ac:dyDescent="0.25">
      <c r="B9" s="500" t="s">
        <v>534</v>
      </c>
    </row>
    <row r="10" spans="1:6" ht="18" thickBot="1" x14ac:dyDescent="0.35"/>
    <row r="11" spans="1:6" ht="18" thickBot="1" x14ac:dyDescent="0.3">
      <c r="A11" s="767" t="s">
        <v>532</v>
      </c>
      <c r="B11" s="768"/>
    </row>
    <row r="13" spans="1:6" ht="60" customHeight="1" x14ac:dyDescent="0.3">
      <c r="B13" s="498" t="s">
        <v>535</v>
      </c>
    </row>
    <row r="14" spans="1:6" ht="18" thickBot="1" x14ac:dyDescent="0.35"/>
    <row r="15" spans="1:6" ht="40.5" customHeight="1" thickBot="1" x14ac:dyDescent="0.3">
      <c r="A15" s="763" t="s">
        <v>536</v>
      </c>
      <c r="B15" s="764"/>
    </row>
    <row r="17" spans="1:2" ht="121.8" x14ac:dyDescent="0.25">
      <c r="B17" s="691" t="s">
        <v>538</v>
      </c>
    </row>
    <row r="18" spans="1:2" ht="18" thickBot="1" x14ac:dyDescent="0.35"/>
    <row r="19" spans="1:2" ht="35.25" customHeight="1" thickBot="1" x14ac:dyDescent="0.3">
      <c r="A19" s="763" t="s">
        <v>537</v>
      </c>
      <c r="B19" s="764"/>
    </row>
    <row r="21" spans="1:2" ht="52.2" x14ac:dyDescent="0.3">
      <c r="B21" s="498" t="s">
        <v>539</v>
      </c>
    </row>
    <row r="22" spans="1:2" ht="18" thickBot="1" x14ac:dyDescent="0.35"/>
    <row r="23" spans="1:2" ht="54.75" customHeight="1" thickBot="1" x14ac:dyDescent="0.3">
      <c r="A23" s="763" t="s">
        <v>540</v>
      </c>
      <c r="B23" s="764"/>
    </row>
    <row r="25" spans="1:2" ht="34.799999999999997" x14ac:dyDescent="0.3">
      <c r="B25" s="498" t="s">
        <v>569</v>
      </c>
    </row>
    <row r="26" spans="1:2" ht="18" thickBot="1" x14ac:dyDescent="0.35"/>
    <row r="27" spans="1:2" ht="54.75" customHeight="1" thickBot="1" x14ac:dyDescent="0.3">
      <c r="A27" s="763" t="s">
        <v>541</v>
      </c>
      <c r="B27" s="764"/>
    </row>
    <row r="29" spans="1:2" ht="177.45" customHeight="1" x14ac:dyDescent="0.3">
      <c r="B29" s="498" t="s">
        <v>570</v>
      </c>
    </row>
    <row r="30" spans="1:2" ht="18" thickBot="1" x14ac:dyDescent="0.35"/>
    <row r="31" spans="1:2" ht="42.75" customHeight="1" thickBot="1" x14ac:dyDescent="0.3">
      <c r="A31" s="763" t="s">
        <v>542</v>
      </c>
      <c r="B31" s="764"/>
    </row>
    <row r="33" spans="1:2" ht="73.5" customHeight="1" x14ac:dyDescent="0.3">
      <c r="B33" s="498" t="s">
        <v>571</v>
      </c>
    </row>
    <row r="34" spans="1:2" ht="18" thickBot="1" x14ac:dyDescent="0.35"/>
    <row r="35" spans="1:2" ht="48" customHeight="1" thickBot="1" x14ac:dyDescent="0.3">
      <c r="A35" s="763" t="s">
        <v>892</v>
      </c>
      <c r="B35" s="764"/>
    </row>
    <row r="37" spans="1:2" ht="163.05000000000001" customHeight="1" x14ac:dyDescent="0.3">
      <c r="B37" s="498" t="s">
        <v>572</v>
      </c>
    </row>
    <row r="38" spans="1:2" ht="18" thickBot="1" x14ac:dyDescent="0.35"/>
    <row r="39" spans="1:2" ht="18" customHeight="1" thickBot="1" x14ac:dyDescent="0.3">
      <c r="A39" s="763" t="s">
        <v>543</v>
      </c>
      <c r="B39" s="764"/>
    </row>
    <row r="41" spans="1:2" ht="88.95" customHeight="1" x14ac:dyDescent="0.3">
      <c r="B41" s="498" t="s">
        <v>573</v>
      </c>
    </row>
    <row r="42" spans="1:2" ht="18" thickBot="1" x14ac:dyDescent="0.35"/>
    <row r="43" spans="1:2" ht="39" customHeight="1" thickBot="1" x14ac:dyDescent="0.3">
      <c r="A43" s="763" t="s">
        <v>544</v>
      </c>
      <c r="B43" s="764"/>
    </row>
    <row r="45" spans="1:2" ht="139.19999999999999" x14ac:dyDescent="0.3">
      <c r="B45" s="498" t="s">
        <v>574</v>
      </c>
    </row>
    <row r="46" spans="1:2" ht="18" thickBot="1" x14ac:dyDescent="0.35"/>
    <row r="47" spans="1:2" ht="45.75" customHeight="1" thickBot="1" x14ac:dyDescent="0.3">
      <c r="A47" s="763" t="s">
        <v>545</v>
      </c>
      <c r="B47" s="764"/>
    </row>
    <row r="49" spans="1:2" ht="52.2" x14ac:dyDescent="0.3">
      <c r="B49" s="498" t="s">
        <v>575</v>
      </c>
    </row>
    <row r="50" spans="1:2" ht="18" thickBot="1" x14ac:dyDescent="0.35"/>
    <row r="51" spans="1:2" ht="18" customHeight="1" thickBot="1" x14ac:dyDescent="0.3">
      <c r="A51" s="763" t="s">
        <v>546</v>
      </c>
      <c r="B51" s="764"/>
    </row>
    <row r="53" spans="1:2" ht="34.799999999999997" x14ac:dyDescent="0.3">
      <c r="B53" s="498" t="s">
        <v>576</v>
      </c>
    </row>
    <row r="54" spans="1:2" ht="18" thickBot="1" x14ac:dyDescent="0.35"/>
    <row r="55" spans="1:2" ht="55.5" customHeight="1" thickBot="1" x14ac:dyDescent="0.3">
      <c r="A55" s="763" t="s">
        <v>547</v>
      </c>
      <c r="B55" s="764"/>
    </row>
    <row r="57" spans="1:2" ht="69.599999999999994" x14ac:dyDescent="0.3">
      <c r="B57" s="498" t="s">
        <v>577</v>
      </c>
    </row>
    <row r="58" spans="1:2" ht="18" thickBot="1" x14ac:dyDescent="0.35"/>
    <row r="59" spans="1:2" ht="44.25" customHeight="1" thickBot="1" x14ac:dyDescent="0.3">
      <c r="A59" s="763" t="s">
        <v>758</v>
      </c>
      <c r="B59" s="764"/>
    </row>
    <row r="61" spans="1:2" ht="34.799999999999997" x14ac:dyDescent="0.3">
      <c r="B61" s="498" t="s">
        <v>759</v>
      </c>
    </row>
    <row r="62" spans="1:2" ht="18" thickBot="1" x14ac:dyDescent="0.35"/>
    <row r="63" spans="1:2" ht="25.5" customHeight="1" thickBot="1" x14ac:dyDescent="0.3">
      <c r="A63" s="763" t="s">
        <v>548</v>
      </c>
      <c r="B63" s="764"/>
    </row>
    <row r="65" spans="1:2" ht="41.55" customHeight="1" x14ac:dyDescent="0.3">
      <c r="B65" s="498" t="s">
        <v>578</v>
      </c>
    </row>
    <row r="66" spans="1:2" ht="18" thickBot="1" x14ac:dyDescent="0.35"/>
    <row r="67" spans="1:2" ht="18" thickBot="1" x14ac:dyDescent="0.3">
      <c r="A67" s="763" t="s">
        <v>561</v>
      </c>
      <c r="B67" s="764"/>
    </row>
    <row r="68" spans="1:2" x14ac:dyDescent="0.3">
      <c r="A68" s="29"/>
      <c r="B68" s="29"/>
    </row>
    <row r="69" spans="1:2" ht="52.2" x14ac:dyDescent="0.3">
      <c r="A69" s="29"/>
      <c r="B69" s="617" t="s">
        <v>579</v>
      </c>
    </row>
    <row r="120" ht="72" customHeight="1" x14ac:dyDescent="0.3"/>
  </sheetData>
  <mergeCells count="18">
    <mergeCell ref="A19:B19"/>
    <mergeCell ref="A23:B23"/>
    <mergeCell ref="A27:B27"/>
    <mergeCell ref="A51:B51"/>
    <mergeCell ref="A55:B55"/>
    <mergeCell ref="A31:B31"/>
    <mergeCell ref="A35:B35"/>
    <mergeCell ref="A39:B39"/>
    <mergeCell ref="A1:B1"/>
    <mergeCell ref="A3:B3"/>
    <mergeCell ref="A7:B7"/>
    <mergeCell ref="A11:B11"/>
    <mergeCell ref="A15:B15"/>
    <mergeCell ref="A43:B43"/>
    <mergeCell ref="A47:B47"/>
    <mergeCell ref="A67:B67"/>
    <mergeCell ref="A59:B59"/>
    <mergeCell ref="A63:B63"/>
  </mergeCells>
  <phoneticPr fontId="5" type="noConversion"/>
  <pageMargins left="0.75" right="0.75" top="1" bottom="1" header="0.5" footer="0.5"/>
  <pageSetup scale="80" fitToHeight="3" orientation="portrait" horizontalDpi="4294967293" r:id="rId1"/>
  <headerFooter alignWithMargins="0">
    <oddFooter>&amp;CCopyright © 2022 by McGraw Hill. All rights reserved. No reproduction or distribution without the prior written consent of McGraw Hill.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3"/>
  <sheetViews>
    <sheetView showGridLines="0" topLeftCell="A28" zoomScaleNormal="100" workbookViewId="0">
      <selection activeCell="B37" sqref="B37"/>
    </sheetView>
  </sheetViews>
  <sheetFormatPr defaultRowHeight="13.2" x14ac:dyDescent="0.25"/>
  <cols>
    <col min="1" max="1" width="5.77734375" customWidth="1"/>
    <col min="2" max="2" width="46.77734375" customWidth="1"/>
    <col min="3" max="3" width="19.77734375" customWidth="1"/>
    <col min="4" max="4" width="14.77734375" customWidth="1"/>
    <col min="5" max="5" width="15.44140625" customWidth="1"/>
  </cols>
  <sheetData>
    <row r="1" spans="1:7" ht="21.6" thickBot="1" x14ac:dyDescent="0.45">
      <c r="A1" s="765" t="s">
        <v>468</v>
      </c>
      <c r="B1" s="766"/>
      <c r="C1" s="766"/>
      <c r="D1" s="766"/>
      <c r="E1" s="766"/>
      <c r="F1" s="776"/>
    </row>
    <row r="2" spans="1:7" s="17" customFormat="1" ht="38.25" customHeight="1" x14ac:dyDescent="0.25">
      <c r="A2" s="787"/>
      <c r="B2" s="787"/>
      <c r="C2" s="787"/>
      <c r="D2" s="787"/>
      <c r="E2" s="787"/>
      <c r="F2" s="787"/>
      <c r="G2" s="16"/>
    </row>
    <row r="3" spans="1:7" s="17" customFormat="1" ht="23.25" customHeight="1" x14ac:dyDescent="0.25">
      <c r="A3" s="787"/>
      <c r="B3" s="787"/>
      <c r="C3" s="787"/>
      <c r="D3" s="787"/>
      <c r="E3" s="787"/>
      <c r="F3" s="787"/>
      <c r="G3" s="16"/>
    </row>
    <row r="4" spans="1:7" ht="25.5" customHeight="1" x14ac:dyDescent="0.25">
      <c r="A4" s="787"/>
      <c r="B4" s="787"/>
      <c r="C4" s="787"/>
      <c r="D4" s="787"/>
      <c r="E4" s="787"/>
      <c r="F4" s="787"/>
    </row>
    <row r="5" spans="1:7" ht="57.75" customHeight="1" x14ac:dyDescent="0.25">
      <c r="A5" s="787"/>
      <c r="B5" s="787"/>
      <c r="C5" s="787"/>
      <c r="D5" s="787"/>
      <c r="E5" s="787"/>
      <c r="F5" s="787"/>
    </row>
    <row r="6" spans="1:7" ht="15" x14ac:dyDescent="0.25">
      <c r="A6" s="12"/>
      <c r="B6" s="12"/>
      <c r="C6" s="12"/>
      <c r="D6" s="12"/>
      <c r="E6" s="12"/>
    </row>
    <row r="7" spans="1:7" ht="15.6" thickBot="1" x14ac:dyDescent="0.3">
      <c r="A7" s="12"/>
      <c r="B7" s="12"/>
      <c r="C7" s="12"/>
      <c r="D7" s="12"/>
      <c r="E7" s="12"/>
    </row>
    <row r="8" spans="1:7" ht="18" thickBot="1" x14ac:dyDescent="0.35">
      <c r="A8" s="777" t="s">
        <v>180</v>
      </c>
      <c r="B8" s="779"/>
    </row>
    <row r="9" spans="1:7" ht="17.399999999999999" x14ac:dyDescent="0.3">
      <c r="A9" s="14"/>
      <c r="B9" s="37" t="s">
        <v>67</v>
      </c>
      <c r="C9" s="39">
        <v>32000</v>
      </c>
      <c r="D9" s="37"/>
    </row>
    <row r="10" spans="1:7" ht="17.399999999999999" x14ac:dyDescent="0.3">
      <c r="A10" s="14"/>
      <c r="B10" s="37" t="s">
        <v>161</v>
      </c>
      <c r="C10" s="50">
        <v>1200</v>
      </c>
      <c r="D10" s="37"/>
    </row>
    <row r="11" spans="1:7" ht="17.399999999999999" x14ac:dyDescent="0.3">
      <c r="A11" s="14"/>
      <c r="B11" s="37" t="s">
        <v>160</v>
      </c>
      <c r="C11" s="39">
        <v>50</v>
      </c>
      <c r="D11" s="37"/>
    </row>
    <row r="12" spans="1:7" ht="17.399999999999999" x14ac:dyDescent="0.3">
      <c r="A12" s="14"/>
      <c r="B12" s="37"/>
      <c r="C12" s="37"/>
      <c r="D12" s="37"/>
    </row>
    <row r="13" spans="1:7" ht="17.399999999999999" x14ac:dyDescent="0.3">
      <c r="A13" s="14"/>
      <c r="B13" s="37" t="s">
        <v>113</v>
      </c>
      <c r="C13" s="39">
        <v>325000</v>
      </c>
      <c r="D13" s="37"/>
    </row>
    <row r="14" spans="1:7" ht="17.399999999999999" x14ac:dyDescent="0.3">
      <c r="A14" s="14"/>
      <c r="B14" s="37" t="s">
        <v>114</v>
      </c>
      <c r="C14" s="50">
        <v>25000</v>
      </c>
      <c r="D14" s="37"/>
    </row>
    <row r="15" spans="1:7" ht="17.399999999999999" x14ac:dyDescent="0.3">
      <c r="A15" s="14"/>
      <c r="B15" s="37"/>
      <c r="C15" s="37"/>
      <c r="D15" s="37"/>
    </row>
    <row r="16" spans="1:7" ht="17.399999999999999" x14ac:dyDescent="0.3">
      <c r="A16" s="14"/>
      <c r="B16" s="37" t="s">
        <v>115</v>
      </c>
      <c r="C16" s="55">
        <v>16500</v>
      </c>
      <c r="D16" s="37"/>
    </row>
    <row r="17" spans="1:5" ht="17.399999999999999" x14ac:dyDescent="0.3">
      <c r="A17" s="14"/>
      <c r="B17" s="37" t="s">
        <v>116</v>
      </c>
      <c r="C17" s="164">
        <v>1.5</v>
      </c>
      <c r="D17" s="37"/>
    </row>
    <row r="18" spans="1:5" ht="18" thickBot="1" x14ac:dyDescent="0.35">
      <c r="A18" s="14"/>
    </row>
    <row r="19" spans="1:5" ht="18" thickBot="1" x14ac:dyDescent="0.35">
      <c r="A19" s="777" t="s">
        <v>630</v>
      </c>
      <c r="B19" s="779"/>
    </row>
    <row r="21" spans="1:5" ht="17.399999999999999" x14ac:dyDescent="0.3">
      <c r="B21" s="29" t="s">
        <v>673</v>
      </c>
    </row>
    <row r="22" spans="1:5" ht="17.399999999999999" x14ac:dyDescent="0.3">
      <c r="A22" s="14"/>
      <c r="B22" s="29" t="s">
        <v>674</v>
      </c>
    </row>
    <row r="23" spans="1:5" s="29" customFormat="1" ht="18" thickBot="1" x14ac:dyDescent="0.35"/>
    <row r="24" spans="1:5" ht="17.25" customHeight="1" thickBot="1" x14ac:dyDescent="0.35">
      <c r="A24" s="777" t="s">
        <v>240</v>
      </c>
      <c r="B24" s="779"/>
    </row>
    <row r="25" spans="1:5" x14ac:dyDescent="0.25">
      <c r="E25" s="9"/>
    </row>
    <row r="26" spans="1:5" ht="17.399999999999999" x14ac:dyDescent="0.3">
      <c r="A26" s="93" t="s">
        <v>275</v>
      </c>
      <c r="E26" s="9"/>
    </row>
    <row r="27" spans="1:5" ht="15.6" x14ac:dyDescent="0.3">
      <c r="A27" s="10"/>
      <c r="E27" s="9"/>
    </row>
    <row r="28" spans="1:5" ht="17.399999999999999" x14ac:dyDescent="0.3">
      <c r="B28" s="30" t="s">
        <v>745</v>
      </c>
    </row>
    <row r="29" spans="1:5" ht="18" thickBot="1" x14ac:dyDescent="0.35">
      <c r="B29" s="506" t="s">
        <v>779</v>
      </c>
      <c r="C29" s="231"/>
      <c r="D29" s="230">
        <f>C13/C14</f>
        <v>13</v>
      </c>
    </row>
    <row r="30" spans="1:5" ht="18" thickBot="1" x14ac:dyDescent="0.3">
      <c r="B30" s="696" t="s">
        <v>597</v>
      </c>
      <c r="C30" s="231"/>
    </row>
    <row r="31" spans="1:5" x14ac:dyDescent="0.25">
      <c r="C31" s="231"/>
    </row>
    <row r="32" spans="1:5" x14ac:dyDescent="0.25">
      <c r="C32" s="231"/>
    </row>
    <row r="33" spans="1:3" x14ac:dyDescent="0.25">
      <c r="C33" s="232"/>
    </row>
    <row r="34" spans="1:3" ht="17.399999999999999" x14ac:dyDescent="0.3">
      <c r="A34" s="93" t="s">
        <v>276</v>
      </c>
      <c r="C34" s="232"/>
    </row>
    <row r="35" spans="1:3" x14ac:dyDescent="0.25">
      <c r="C35" s="232"/>
    </row>
    <row r="36" spans="1:3" ht="18" thickBot="1" x14ac:dyDescent="0.35">
      <c r="B36" s="29" t="s">
        <v>117</v>
      </c>
      <c r="C36" s="230">
        <f>C9+C10*D29+C10*C11</f>
        <v>107600</v>
      </c>
    </row>
    <row r="37" spans="1:3" ht="18" thickBot="1" x14ac:dyDescent="0.35">
      <c r="B37" s="697" t="s">
        <v>118</v>
      </c>
      <c r="C37" s="698">
        <f>C36*C17</f>
        <v>161400</v>
      </c>
    </row>
    <row r="38" spans="1:3" ht="17.399999999999999" x14ac:dyDescent="0.3">
      <c r="B38" s="29"/>
      <c r="C38" s="29"/>
    </row>
    <row r="40" spans="1:3" ht="17.399999999999999" x14ac:dyDescent="0.25">
      <c r="B40" s="506" t="s">
        <v>621</v>
      </c>
    </row>
    <row r="41" spans="1:3" ht="17.399999999999999" x14ac:dyDescent="0.25">
      <c r="B41" s="506" t="s">
        <v>911</v>
      </c>
    </row>
    <row r="42" spans="1:3" ht="17.399999999999999" x14ac:dyDescent="0.25">
      <c r="B42" s="506"/>
    </row>
    <row r="43" spans="1:3" ht="17.399999999999999" x14ac:dyDescent="0.25">
      <c r="B43" s="506" t="s">
        <v>622</v>
      </c>
    </row>
  </sheetData>
  <mergeCells count="5">
    <mergeCell ref="A24:B24"/>
    <mergeCell ref="A2:F5"/>
    <mergeCell ref="A19:B19"/>
    <mergeCell ref="A1:F1"/>
    <mergeCell ref="A8:B8"/>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6"/>
  <sheetViews>
    <sheetView showGridLines="0" zoomScaleNormal="100" workbookViewId="0">
      <selection activeCell="B37" sqref="B37"/>
    </sheetView>
  </sheetViews>
  <sheetFormatPr defaultRowHeight="13.2" x14ac:dyDescent="0.25"/>
  <cols>
    <col min="1" max="1" width="5.77734375" customWidth="1"/>
    <col min="2" max="2" width="29.21875" bestFit="1" customWidth="1"/>
    <col min="3" max="3" width="17.5546875" customWidth="1"/>
    <col min="4" max="4" width="13.44140625" bestFit="1" customWidth="1"/>
    <col min="5" max="5" width="16.5546875" bestFit="1" customWidth="1"/>
    <col min="6" max="6" width="14.77734375" bestFit="1" customWidth="1"/>
    <col min="7" max="7" width="12.21875" customWidth="1"/>
    <col min="8" max="8" width="16" customWidth="1"/>
  </cols>
  <sheetData>
    <row r="1" spans="1:7" ht="21.6" thickBot="1" x14ac:dyDescent="0.45">
      <c r="A1" s="790" t="s">
        <v>350</v>
      </c>
      <c r="B1" s="791"/>
      <c r="C1" s="791"/>
      <c r="D1" s="791"/>
      <c r="E1" s="791"/>
      <c r="F1" s="791"/>
      <c r="G1" s="792"/>
    </row>
    <row r="4" spans="1:7" ht="18" customHeight="1" x14ac:dyDescent="0.25"/>
    <row r="5" spans="1:7" ht="18" customHeight="1" x14ac:dyDescent="0.25"/>
    <row r="6" spans="1:7" ht="18" customHeight="1" x14ac:dyDescent="0.25"/>
    <row r="7" spans="1:7" ht="18" customHeight="1" x14ac:dyDescent="0.25"/>
    <row r="19" spans="1:6" ht="13.8" thickBot="1" x14ac:dyDescent="0.3"/>
    <row r="20" spans="1:6" ht="18" thickBot="1" x14ac:dyDescent="0.35">
      <c r="A20" s="784" t="s">
        <v>180</v>
      </c>
      <c r="B20" s="786"/>
    </row>
    <row r="21" spans="1:6" ht="17.399999999999999" x14ac:dyDescent="0.3">
      <c r="B21" s="88"/>
      <c r="C21" s="175" t="s">
        <v>351</v>
      </c>
    </row>
    <row r="22" spans="1:6" ht="17.399999999999999" x14ac:dyDescent="0.3">
      <c r="B22" s="618" t="s">
        <v>67</v>
      </c>
      <c r="C22" s="88" t="s">
        <v>352</v>
      </c>
    </row>
    <row r="23" spans="1:6" ht="17.399999999999999" x14ac:dyDescent="0.3">
      <c r="B23" s="619" t="s">
        <v>353</v>
      </c>
      <c r="C23" s="629">
        <v>33500</v>
      </c>
      <c r="D23" s="17"/>
      <c r="E23" s="17"/>
    </row>
    <row r="24" spans="1:6" ht="54.75" customHeight="1" x14ac:dyDescent="0.3">
      <c r="B24" s="619" t="s">
        <v>354</v>
      </c>
      <c r="C24" s="630" t="s">
        <v>355</v>
      </c>
      <c r="D24" s="17"/>
      <c r="E24" s="17"/>
    </row>
    <row r="25" spans="1:6" ht="17.399999999999999" x14ac:dyDescent="0.3">
      <c r="B25" s="619" t="s">
        <v>356</v>
      </c>
      <c r="C25" s="629">
        <v>20000</v>
      </c>
      <c r="D25" s="17"/>
      <c r="E25" s="17"/>
    </row>
    <row r="26" spans="1:6" ht="17.399999999999999" x14ac:dyDescent="0.3">
      <c r="B26" s="619" t="s">
        <v>357</v>
      </c>
      <c r="C26" s="630" t="s">
        <v>358</v>
      </c>
      <c r="D26" s="17"/>
      <c r="E26" s="17"/>
    </row>
    <row r="27" spans="1:6" x14ac:dyDescent="0.25">
      <c r="B27" s="17"/>
      <c r="C27" s="17"/>
      <c r="D27" s="17"/>
      <c r="E27" s="17"/>
    </row>
    <row r="28" spans="1:6" ht="17.399999999999999" x14ac:dyDescent="0.3">
      <c r="A28" s="29" t="s">
        <v>359</v>
      </c>
      <c r="B28" s="29"/>
    </row>
    <row r="29" spans="1:6" ht="52.2" x14ac:dyDescent="0.3">
      <c r="B29" s="633" t="s">
        <v>333</v>
      </c>
      <c r="C29" s="631" t="s">
        <v>746</v>
      </c>
      <c r="D29" s="631" t="s">
        <v>747</v>
      </c>
      <c r="E29" s="634" t="s">
        <v>748</v>
      </c>
      <c r="F29" s="634" t="s">
        <v>749</v>
      </c>
    </row>
    <row r="30" spans="1:6" ht="17.399999999999999" x14ac:dyDescent="0.3">
      <c r="B30" s="619" t="s">
        <v>360</v>
      </c>
      <c r="C30" s="88" t="s">
        <v>361</v>
      </c>
      <c r="D30" s="88">
        <v>24</v>
      </c>
      <c r="E30" s="88">
        <v>42</v>
      </c>
      <c r="F30" s="88" t="s">
        <v>362</v>
      </c>
    </row>
    <row r="31" spans="1:6" ht="17.399999999999999" x14ac:dyDescent="0.3">
      <c r="B31" s="619" t="s">
        <v>363</v>
      </c>
      <c r="C31" s="632">
        <v>4600</v>
      </c>
      <c r="D31" s="88">
        <v>38</v>
      </c>
      <c r="E31" s="88">
        <v>66</v>
      </c>
      <c r="F31" s="632">
        <v>1366</v>
      </c>
    </row>
    <row r="32" spans="1:6" ht="13.8" thickBot="1" x14ac:dyDescent="0.3"/>
    <row r="33" spans="1:8" ht="18" thickBot="1" x14ac:dyDescent="0.35">
      <c r="A33" s="784" t="s">
        <v>667</v>
      </c>
      <c r="B33" s="786"/>
    </row>
    <row r="35" spans="1:8" ht="41.55" customHeight="1" x14ac:dyDescent="0.3">
      <c r="B35" s="781" t="s">
        <v>761</v>
      </c>
      <c r="C35" s="781"/>
      <c r="D35" s="781"/>
      <c r="E35" s="781"/>
      <c r="F35" s="781"/>
    </row>
    <row r="36" spans="1:8" ht="147" customHeight="1" x14ac:dyDescent="0.3">
      <c r="A36" s="528"/>
      <c r="B36" s="781" t="s">
        <v>675</v>
      </c>
      <c r="C36" s="781"/>
      <c r="D36" s="781"/>
      <c r="E36" s="781"/>
      <c r="F36" s="781"/>
    </row>
    <row r="37" spans="1:8" ht="18" thickBot="1" x14ac:dyDescent="0.35">
      <c r="A37" s="528"/>
    </row>
    <row r="38" spans="1:8" ht="18" thickBot="1" x14ac:dyDescent="0.35">
      <c r="A38" s="784" t="s">
        <v>364</v>
      </c>
      <c r="B38" s="786"/>
    </row>
    <row r="40" spans="1:8" ht="17.399999999999999" x14ac:dyDescent="0.3">
      <c r="A40" s="158">
        <v>1</v>
      </c>
      <c r="B40" s="193" t="s">
        <v>341</v>
      </c>
      <c r="C40" s="193"/>
      <c r="D40" s="233" t="str">
        <f>C26</f>
        <v>$360,125</v>
      </c>
      <c r="E40" s="181"/>
      <c r="F40" s="181"/>
      <c r="G40" s="181"/>
    </row>
    <row r="41" spans="1:8" ht="15" x14ac:dyDescent="0.25">
      <c r="B41" s="193" t="s">
        <v>342</v>
      </c>
      <c r="C41" s="193"/>
      <c r="D41" s="234">
        <f>C23</f>
        <v>33500</v>
      </c>
      <c r="E41" s="181"/>
      <c r="F41" s="181"/>
      <c r="G41" s="181"/>
    </row>
    <row r="42" spans="1:8" ht="15.6" x14ac:dyDescent="0.3">
      <c r="B42" s="193" t="s">
        <v>343</v>
      </c>
      <c r="C42" s="193"/>
      <c r="D42" s="235">
        <f>D40/D41</f>
        <v>10.75</v>
      </c>
      <c r="E42" s="480" t="s">
        <v>485</v>
      </c>
      <c r="F42" s="181"/>
      <c r="G42" s="181"/>
    </row>
    <row r="43" spans="1:8" ht="15" x14ac:dyDescent="0.25">
      <c r="B43" s="181"/>
      <c r="C43" s="181"/>
      <c r="D43" s="182"/>
      <c r="E43" s="181"/>
      <c r="F43" s="181"/>
      <c r="G43" s="181"/>
    </row>
    <row r="44" spans="1:8" ht="78.599999999999994" thickBot="1" x14ac:dyDescent="0.3">
      <c r="B44" s="191" t="s">
        <v>365</v>
      </c>
      <c r="C44" s="191" t="s">
        <v>366</v>
      </c>
      <c r="D44" s="191" t="s">
        <v>367</v>
      </c>
      <c r="E44" s="191" t="s">
        <v>334</v>
      </c>
      <c r="F44" s="191" t="s">
        <v>368</v>
      </c>
      <c r="G44" s="192" t="s">
        <v>419</v>
      </c>
      <c r="H44" s="636" t="s">
        <v>346</v>
      </c>
    </row>
    <row r="45" spans="1:8" ht="18" thickBot="1" x14ac:dyDescent="0.35">
      <c r="B45" s="185" t="s">
        <v>360</v>
      </c>
      <c r="C45" s="186" t="str">
        <f t="shared" ref="C45:F46" si="0">C30</f>
        <v>$3,800</v>
      </c>
      <c r="D45" s="193">
        <f t="shared" si="0"/>
        <v>24</v>
      </c>
      <c r="E45" s="193">
        <f t="shared" si="0"/>
        <v>42</v>
      </c>
      <c r="F45" s="236" t="str">
        <f t="shared" si="0"/>
        <v>$855</v>
      </c>
      <c r="G45" s="635">
        <f>D42*E45</f>
        <v>451.5</v>
      </c>
      <c r="H45" s="637">
        <f>C45+F45+G45</f>
        <v>5106.5</v>
      </c>
    </row>
    <row r="46" spans="1:8" ht="18" thickBot="1" x14ac:dyDescent="0.35">
      <c r="B46" s="185" t="s">
        <v>363</v>
      </c>
      <c r="C46" s="189">
        <f t="shared" si="0"/>
        <v>4600</v>
      </c>
      <c r="D46" s="193">
        <f t="shared" si="0"/>
        <v>38</v>
      </c>
      <c r="E46" s="193">
        <f t="shared" si="0"/>
        <v>66</v>
      </c>
      <c r="F46" s="237">
        <f t="shared" si="0"/>
        <v>1366</v>
      </c>
      <c r="G46" s="187">
        <f>D42*E46</f>
        <v>709.5</v>
      </c>
      <c r="H46" s="637">
        <f>C46+F46+G46</f>
        <v>6675.5</v>
      </c>
    </row>
  </sheetData>
  <mergeCells count="6">
    <mergeCell ref="A1:G1"/>
    <mergeCell ref="A38:B38"/>
    <mergeCell ref="A33:B33"/>
    <mergeCell ref="B36:F36"/>
    <mergeCell ref="A20:B20"/>
    <mergeCell ref="B35:F35"/>
  </mergeCells>
  <phoneticPr fontId="0"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2"/>
  <sheetViews>
    <sheetView showGridLines="0" zoomScaleNormal="100" workbookViewId="0">
      <selection activeCell="B37" sqref="B37"/>
    </sheetView>
  </sheetViews>
  <sheetFormatPr defaultRowHeight="13.2" x14ac:dyDescent="0.25"/>
  <cols>
    <col min="1" max="1" width="5.77734375" customWidth="1"/>
    <col min="14" max="14" width="11.77734375" customWidth="1"/>
  </cols>
  <sheetData>
    <row r="1" spans="1:14" ht="21.6" thickBot="1" x14ac:dyDescent="0.45">
      <c r="A1" s="765" t="s">
        <v>369</v>
      </c>
      <c r="B1" s="766"/>
      <c r="C1" s="766"/>
      <c r="D1" s="766"/>
      <c r="E1" s="766"/>
      <c r="F1" s="766"/>
      <c r="G1" s="766"/>
      <c r="H1" s="766"/>
      <c r="I1" s="766"/>
      <c r="J1" s="766"/>
      <c r="K1" s="766"/>
      <c r="L1" s="766"/>
      <c r="M1" s="766"/>
      <c r="N1" s="776"/>
    </row>
    <row r="11" spans="1:14" s="29" customFormat="1" ht="18" thickBot="1" x14ac:dyDescent="0.35"/>
    <row r="12" spans="1:14" s="29" customFormat="1" ht="18" thickBot="1" x14ac:dyDescent="0.35">
      <c r="A12" s="784" t="s">
        <v>630</v>
      </c>
      <c r="B12" s="785"/>
      <c r="C12" s="786"/>
    </row>
    <row r="13" spans="1:14" s="29" customFormat="1" ht="17.399999999999999" x14ac:dyDescent="0.3"/>
    <row r="14" spans="1:14" s="29" customFormat="1" ht="17.399999999999999" x14ac:dyDescent="0.3">
      <c r="B14" s="528" t="s">
        <v>676</v>
      </c>
    </row>
    <row r="15" spans="1:14" s="29" customFormat="1" ht="17.399999999999999" x14ac:dyDescent="0.3">
      <c r="B15" s="528" t="s">
        <v>677</v>
      </c>
    </row>
    <row r="16" spans="1:14" s="29" customFormat="1" ht="18" thickBot="1" x14ac:dyDescent="0.35"/>
    <row r="17" spans="1:5" ht="18" thickBot="1" x14ac:dyDescent="0.35">
      <c r="A17" s="784" t="s">
        <v>240</v>
      </c>
      <c r="B17" s="785"/>
      <c r="C17" s="786"/>
      <c r="D17" s="8"/>
      <c r="E17" s="9"/>
    </row>
    <row r="22" spans="1:5" ht="54.75" customHeight="1" x14ac:dyDescent="0.25">
      <c r="B22" s="529"/>
      <c r="C22" s="529"/>
    </row>
  </sheetData>
  <mergeCells count="3">
    <mergeCell ref="A17:C17"/>
    <mergeCell ref="A12:C12"/>
    <mergeCell ref="A1:N1"/>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4"/>
  <sheetViews>
    <sheetView showGridLines="0" zoomScaleNormal="100" workbookViewId="0">
      <selection activeCell="B37" sqref="B37"/>
    </sheetView>
  </sheetViews>
  <sheetFormatPr defaultRowHeight="13.2" x14ac:dyDescent="0.25"/>
  <cols>
    <col min="1" max="1" width="5.77734375" customWidth="1"/>
    <col min="2" max="2" width="13.44140625" customWidth="1"/>
    <col min="15" max="15" width="11.5546875" customWidth="1"/>
  </cols>
  <sheetData>
    <row r="1" spans="1:15" ht="21.6" thickBot="1" x14ac:dyDescent="0.45">
      <c r="A1" s="765" t="s">
        <v>762</v>
      </c>
      <c r="B1" s="766"/>
      <c r="C1" s="766"/>
      <c r="D1" s="766"/>
      <c r="E1" s="766"/>
      <c r="F1" s="766"/>
      <c r="G1" s="766"/>
      <c r="H1" s="766"/>
      <c r="I1" s="766"/>
      <c r="J1" s="766"/>
      <c r="K1" s="766"/>
      <c r="L1" s="766"/>
      <c r="M1" s="766"/>
      <c r="N1" s="766"/>
      <c r="O1" s="776"/>
    </row>
    <row r="2" spans="1:15" ht="15.6" x14ac:dyDescent="0.3">
      <c r="A2" s="10" t="s">
        <v>270</v>
      </c>
    </row>
    <row r="20" spans="1:16" x14ac:dyDescent="0.25">
      <c r="A20" s="17"/>
      <c r="B20" s="17"/>
      <c r="C20" s="17"/>
      <c r="D20" s="17"/>
      <c r="E20" s="17"/>
      <c r="F20" s="17"/>
      <c r="G20" s="17"/>
      <c r="H20" s="17"/>
      <c r="I20" s="17"/>
      <c r="J20" s="17"/>
      <c r="K20" s="17"/>
      <c r="L20" s="17"/>
      <c r="M20" s="17"/>
      <c r="N20" s="17"/>
      <c r="O20" s="17"/>
      <c r="P20" s="17"/>
    </row>
    <row r="21" spans="1:16" x14ac:dyDescent="0.25">
      <c r="A21" s="17"/>
      <c r="B21" s="17"/>
      <c r="C21" s="17"/>
      <c r="D21" s="17"/>
      <c r="E21" s="17"/>
      <c r="F21" s="17"/>
      <c r="G21" s="17"/>
      <c r="H21" s="17"/>
      <c r="I21" s="17"/>
      <c r="J21" s="17"/>
      <c r="K21" s="17"/>
      <c r="L21" s="17"/>
      <c r="M21" s="17"/>
      <c r="N21" s="17"/>
      <c r="O21" s="17"/>
      <c r="P21" s="17"/>
    </row>
    <row r="22" spans="1:16" x14ac:dyDescent="0.25">
      <c r="A22" s="17"/>
      <c r="B22" s="17"/>
      <c r="C22" s="17"/>
      <c r="D22" s="17"/>
      <c r="E22" s="17"/>
      <c r="F22" s="17"/>
      <c r="G22" s="17"/>
      <c r="H22" s="17"/>
      <c r="I22" s="17"/>
      <c r="J22" s="17"/>
      <c r="K22" s="17"/>
      <c r="L22" s="17"/>
      <c r="M22" s="17"/>
      <c r="N22" s="17"/>
      <c r="O22" s="17"/>
      <c r="P22" s="17"/>
    </row>
    <row r="23" spans="1:16" ht="54.75" customHeight="1" x14ac:dyDescent="0.25">
      <c r="A23" s="17"/>
      <c r="B23" s="17"/>
      <c r="C23" s="17"/>
      <c r="D23" s="17"/>
      <c r="E23" s="17"/>
      <c r="F23" s="17"/>
      <c r="G23" s="17"/>
      <c r="H23" s="17"/>
      <c r="I23" s="17"/>
      <c r="J23" s="17"/>
      <c r="K23" s="17"/>
      <c r="L23" s="17"/>
      <c r="M23" s="17"/>
      <c r="N23" s="17"/>
      <c r="O23" s="17"/>
      <c r="P23" s="17"/>
    </row>
    <row r="24" spans="1:16" x14ac:dyDescent="0.25">
      <c r="A24" s="17"/>
      <c r="B24" s="17"/>
      <c r="C24" s="17"/>
      <c r="D24" s="17"/>
      <c r="E24" s="17"/>
      <c r="F24" s="17"/>
      <c r="G24" s="17"/>
      <c r="H24" s="17"/>
      <c r="I24" s="17"/>
      <c r="J24" s="17"/>
      <c r="K24" s="17"/>
      <c r="L24" s="17"/>
      <c r="M24" s="17"/>
      <c r="N24" s="17"/>
      <c r="O24" s="17"/>
      <c r="P24" s="17"/>
    </row>
    <row r="25" spans="1:16" x14ac:dyDescent="0.25">
      <c r="A25" s="17"/>
      <c r="B25" s="17"/>
      <c r="C25" s="17"/>
      <c r="D25" s="17"/>
      <c r="E25" s="17"/>
      <c r="F25" s="17"/>
      <c r="G25" s="17"/>
      <c r="H25" s="17"/>
      <c r="I25" s="17"/>
      <c r="J25" s="17"/>
      <c r="K25" s="17"/>
      <c r="L25" s="17"/>
      <c r="M25" s="17"/>
      <c r="N25" s="17"/>
      <c r="O25" s="17"/>
      <c r="P25" s="17"/>
    </row>
    <row r="26" spans="1:16" x14ac:dyDescent="0.25">
      <c r="A26" s="17"/>
      <c r="B26" s="17"/>
      <c r="C26" s="17"/>
      <c r="D26" s="17"/>
      <c r="E26" s="17"/>
      <c r="F26" s="17"/>
      <c r="G26" s="17"/>
      <c r="H26" s="17"/>
      <c r="I26" s="17"/>
      <c r="J26" s="17"/>
      <c r="K26" s="17"/>
      <c r="L26" s="17"/>
      <c r="M26" s="17"/>
      <c r="N26" s="17"/>
      <c r="O26" s="17"/>
      <c r="P26" s="17"/>
    </row>
    <row r="27" spans="1:16" x14ac:dyDescent="0.25">
      <c r="A27" s="17"/>
      <c r="B27" s="17"/>
      <c r="C27" s="17"/>
      <c r="D27" s="17"/>
      <c r="E27" s="17"/>
      <c r="F27" s="17"/>
      <c r="G27" s="17"/>
      <c r="H27" s="17"/>
      <c r="I27" s="17"/>
      <c r="J27" s="17"/>
      <c r="K27" s="17"/>
      <c r="L27" s="17"/>
      <c r="M27" s="17"/>
      <c r="N27" s="17"/>
      <c r="O27" s="17"/>
      <c r="P27" s="17"/>
    </row>
    <row r="28" spans="1:16" ht="13.8" thickBot="1" x14ac:dyDescent="0.3"/>
    <row r="29" spans="1:16" ht="18" thickBot="1" x14ac:dyDescent="0.35">
      <c r="A29" s="784" t="s">
        <v>678</v>
      </c>
      <c r="B29" s="785"/>
      <c r="C29" s="786"/>
    </row>
    <row r="31" spans="1:16" ht="17.399999999999999" x14ac:dyDescent="0.3">
      <c r="B31" s="528" t="s">
        <v>679</v>
      </c>
    </row>
    <row r="33" spans="1:3" ht="13.8" thickBot="1" x14ac:dyDescent="0.3"/>
    <row r="34" spans="1:3" ht="18" thickBot="1" x14ac:dyDescent="0.35">
      <c r="A34" s="784" t="s">
        <v>273</v>
      </c>
      <c r="B34" s="785"/>
      <c r="C34" s="786"/>
    </row>
  </sheetData>
  <mergeCells count="3">
    <mergeCell ref="A1:O1"/>
    <mergeCell ref="A34:C34"/>
    <mergeCell ref="A29:C29"/>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0"/>
  <sheetViews>
    <sheetView showGridLines="0" zoomScaleNormal="100" workbookViewId="0">
      <selection activeCell="B37" sqref="B37"/>
    </sheetView>
  </sheetViews>
  <sheetFormatPr defaultRowHeight="13.2" x14ac:dyDescent="0.25"/>
  <cols>
    <col min="1" max="1" width="5.77734375" customWidth="1"/>
    <col min="2" max="2" width="13.44140625" customWidth="1"/>
    <col min="15" max="15" width="11.5546875" customWidth="1"/>
  </cols>
  <sheetData>
    <row r="1" spans="1:14" ht="21.6" thickBot="1" x14ac:dyDescent="0.45">
      <c r="A1" s="765" t="s">
        <v>370</v>
      </c>
      <c r="B1" s="766"/>
      <c r="C1" s="766"/>
      <c r="D1" s="766"/>
      <c r="E1" s="766"/>
      <c r="F1" s="766"/>
      <c r="G1" s="766"/>
      <c r="H1" s="766"/>
      <c r="I1" s="766"/>
      <c r="J1" s="766"/>
      <c r="K1" s="766"/>
      <c r="L1" s="766"/>
      <c r="M1" s="776"/>
    </row>
    <row r="3" spans="1:14" x14ac:dyDescent="0.25">
      <c r="A3" s="17"/>
      <c r="B3" s="17"/>
      <c r="C3" s="17"/>
      <c r="D3" s="17"/>
      <c r="E3" s="17"/>
      <c r="F3" s="17"/>
      <c r="G3" s="17"/>
      <c r="H3" s="17"/>
      <c r="I3" s="17"/>
      <c r="J3" s="17"/>
      <c r="K3" s="17"/>
      <c r="L3" s="17"/>
      <c r="M3" s="17"/>
      <c r="N3" s="17"/>
    </row>
    <row r="4" spans="1:14" x14ac:dyDescent="0.25">
      <c r="A4" s="17"/>
      <c r="B4" s="17"/>
      <c r="C4" s="17"/>
      <c r="D4" s="17"/>
      <c r="E4" s="17"/>
      <c r="F4" s="17"/>
      <c r="G4" s="17"/>
      <c r="H4" s="17"/>
      <c r="I4" s="17"/>
      <c r="J4" s="17"/>
      <c r="K4" s="17"/>
      <c r="L4" s="17"/>
      <c r="M4" s="17"/>
      <c r="N4" s="17"/>
    </row>
    <row r="21" spans="1:12" ht="13.8" thickBot="1" x14ac:dyDescent="0.3"/>
    <row r="22" spans="1:12" ht="18" thickBot="1" x14ac:dyDescent="0.35">
      <c r="A22" s="784" t="s">
        <v>630</v>
      </c>
      <c r="B22" s="785"/>
      <c r="C22" s="786"/>
    </row>
    <row r="23" spans="1:12" s="29" customFormat="1" ht="17.399999999999999" x14ac:dyDescent="0.3"/>
    <row r="24" spans="1:12" s="29" customFormat="1" ht="17.399999999999999" x14ac:dyDescent="0.3">
      <c r="B24" s="29" t="s">
        <v>680</v>
      </c>
    </row>
    <row r="25" spans="1:12" s="29" customFormat="1" ht="54.75" customHeight="1" x14ac:dyDescent="0.3">
      <c r="B25" s="787" t="s">
        <v>815</v>
      </c>
      <c r="C25" s="787"/>
      <c r="D25" s="787"/>
      <c r="E25" s="787"/>
      <c r="F25" s="787"/>
      <c r="G25" s="787"/>
      <c r="H25" s="787"/>
      <c r="I25" s="787"/>
      <c r="J25" s="787"/>
      <c r="K25" s="787"/>
      <c r="L25" s="787"/>
    </row>
    <row r="26" spans="1:12" s="29" customFormat="1" ht="17.399999999999999" x14ac:dyDescent="0.3">
      <c r="B26" s="29" t="s">
        <v>681</v>
      </c>
    </row>
    <row r="27" spans="1:12" s="29" customFormat="1" ht="18" thickBot="1" x14ac:dyDescent="0.35"/>
    <row r="28" spans="1:12" ht="18" thickBot="1" x14ac:dyDescent="0.35">
      <c r="A28" s="784" t="s">
        <v>269</v>
      </c>
      <c r="B28" s="785"/>
      <c r="C28" s="786"/>
    </row>
    <row r="29" spans="1:12" s="29" customFormat="1" ht="17.399999999999999" x14ac:dyDescent="0.3"/>
    <row r="30" spans="1:12" s="29" customFormat="1" ht="17.399999999999999" x14ac:dyDescent="0.3"/>
  </sheetData>
  <mergeCells count="4">
    <mergeCell ref="A28:C28"/>
    <mergeCell ref="A22:C22"/>
    <mergeCell ref="B25:L25"/>
    <mergeCell ref="A1:M1"/>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M189"/>
  <sheetViews>
    <sheetView showGridLines="0" zoomScale="90" zoomScaleNormal="90" workbookViewId="0">
      <selection activeCell="B37" sqref="B37"/>
    </sheetView>
  </sheetViews>
  <sheetFormatPr defaultRowHeight="13.2" x14ac:dyDescent="0.25"/>
  <cols>
    <col min="1" max="1" width="5.77734375" customWidth="1"/>
    <col min="2" max="2" width="13.44140625" customWidth="1"/>
    <col min="4" max="4" width="14.21875" customWidth="1"/>
    <col min="5" max="5" width="11.5546875" customWidth="1"/>
    <col min="6" max="6" width="14.21875" customWidth="1"/>
    <col min="7" max="7" width="13.44140625" customWidth="1"/>
    <col min="8" max="8" width="15" customWidth="1"/>
    <col min="10" max="10" width="15.21875" customWidth="1"/>
  </cols>
  <sheetData>
    <row r="1" spans="1:11" ht="21.6" thickBot="1" x14ac:dyDescent="0.45">
      <c r="A1" s="765" t="s">
        <v>371</v>
      </c>
      <c r="B1" s="766"/>
      <c r="C1" s="766"/>
      <c r="D1" s="766"/>
      <c r="E1" s="766"/>
      <c r="F1" s="766"/>
      <c r="G1" s="766"/>
      <c r="H1" s="766"/>
      <c r="I1" s="776"/>
      <c r="J1" s="29"/>
      <c r="K1" s="29"/>
    </row>
    <row r="2" spans="1:11" s="29" customFormat="1" ht="17.399999999999999" x14ac:dyDescent="0.3"/>
    <row r="3" spans="1:11" s="29" customFormat="1" ht="38.25" customHeight="1" x14ac:dyDescent="0.3">
      <c r="B3" s="781" t="s">
        <v>743</v>
      </c>
      <c r="C3" s="781"/>
      <c r="D3" s="781"/>
      <c r="E3" s="781"/>
      <c r="F3" s="781"/>
      <c r="G3" s="781"/>
      <c r="H3" s="781"/>
      <c r="I3" s="781"/>
    </row>
    <row r="4" spans="1:11" s="29" customFormat="1" ht="17.399999999999999" x14ac:dyDescent="0.3">
      <c r="C4" s="37"/>
      <c r="D4" s="37"/>
      <c r="E4" s="37"/>
      <c r="F4" s="37"/>
      <c r="G4" s="37"/>
      <c r="H4" s="37"/>
    </row>
    <row r="5" spans="1:11" s="29" customFormat="1" ht="17.399999999999999" x14ac:dyDescent="0.3">
      <c r="C5" s="37" t="s">
        <v>67</v>
      </c>
      <c r="D5" s="37"/>
      <c r="E5" s="37"/>
      <c r="F5" s="37"/>
      <c r="G5" s="38">
        <v>200</v>
      </c>
      <c r="H5" s="37"/>
    </row>
    <row r="6" spans="1:11" s="29" customFormat="1" ht="17.399999999999999" x14ac:dyDescent="0.3">
      <c r="C6" s="37" t="s">
        <v>44</v>
      </c>
      <c r="D6" s="37"/>
      <c r="E6" s="38">
        <v>12</v>
      </c>
      <c r="F6" s="533" t="s">
        <v>216</v>
      </c>
      <c r="G6" s="38">
        <f>E6*SUM(D13:D14)</f>
        <v>300</v>
      </c>
      <c r="H6" s="37"/>
    </row>
    <row r="7" spans="1:11" s="29" customFormat="1" ht="17.399999999999999" x14ac:dyDescent="0.3">
      <c r="C7" s="37" t="s">
        <v>209</v>
      </c>
      <c r="D7" s="37"/>
      <c r="E7" s="37"/>
      <c r="F7" s="37"/>
      <c r="G7" s="599">
        <v>20</v>
      </c>
      <c r="H7" s="37"/>
    </row>
    <row r="8" spans="1:11" s="29" customFormat="1" ht="17.399999999999999" x14ac:dyDescent="0.3">
      <c r="C8" s="37"/>
      <c r="D8" s="37"/>
      <c r="E8" s="37"/>
      <c r="F8" s="37"/>
      <c r="G8" s="37"/>
      <c r="H8" s="37"/>
    </row>
    <row r="9" spans="1:11" s="29" customFormat="1" ht="17.399999999999999" x14ac:dyDescent="0.3">
      <c r="C9" s="37"/>
      <c r="D9" s="37"/>
      <c r="E9" s="37"/>
      <c r="F9" s="37"/>
      <c r="G9" s="37"/>
      <c r="H9" s="37"/>
    </row>
    <row r="10" spans="1:11" s="29" customFormat="1" ht="16.95" customHeight="1" x14ac:dyDescent="0.3">
      <c r="B10" s="528" t="s">
        <v>682</v>
      </c>
    </row>
    <row r="11" spans="1:11" s="29" customFormat="1" ht="17.399999999999999" x14ac:dyDescent="0.3"/>
    <row r="12" spans="1:11" s="29" customFormat="1" ht="17.399999999999999" x14ac:dyDescent="0.3">
      <c r="B12" s="29" t="s">
        <v>217</v>
      </c>
    </row>
    <row r="13" spans="1:11" s="29" customFormat="1" ht="17.399999999999999" x14ac:dyDescent="0.3">
      <c r="B13" s="29" t="s">
        <v>218</v>
      </c>
      <c r="D13" s="29">
        <v>15</v>
      </c>
    </row>
    <row r="14" spans="1:11" s="29" customFormat="1" ht="17.399999999999999" x14ac:dyDescent="0.3">
      <c r="B14" s="29" t="s">
        <v>219</v>
      </c>
      <c r="D14" s="29">
        <v>10</v>
      </c>
    </row>
    <row r="15" spans="1:11" s="29" customFormat="1" ht="17.399999999999999" x14ac:dyDescent="0.3">
      <c r="B15" s="29" t="s">
        <v>220</v>
      </c>
    </row>
    <row r="16" spans="1:11" s="29" customFormat="1" ht="17.399999999999999" x14ac:dyDescent="0.3">
      <c r="B16" s="29" t="s">
        <v>218</v>
      </c>
      <c r="D16" s="29">
        <v>5</v>
      </c>
    </row>
    <row r="17" spans="1:10" s="29" customFormat="1" ht="17.399999999999999" x14ac:dyDescent="0.3">
      <c r="B17" s="29" t="s">
        <v>219</v>
      </c>
      <c r="D17" s="29">
        <v>15</v>
      </c>
    </row>
    <row r="18" spans="1:10" s="29" customFormat="1" ht="17.399999999999999" x14ac:dyDescent="0.3"/>
    <row r="19" spans="1:10" s="29" customFormat="1" ht="34.5" customHeight="1" x14ac:dyDescent="0.3">
      <c r="B19" s="781" t="s">
        <v>744</v>
      </c>
      <c r="C19" s="781"/>
      <c r="D19" s="781"/>
      <c r="E19" s="781"/>
      <c r="F19" s="781"/>
      <c r="G19" s="781"/>
      <c r="H19" s="781"/>
      <c r="I19" s="781"/>
    </row>
    <row r="20" spans="1:10" s="29" customFormat="1" ht="17.399999999999999" x14ac:dyDescent="0.3"/>
    <row r="21" spans="1:10" s="29" customFormat="1" ht="17.399999999999999" x14ac:dyDescent="0.3">
      <c r="A21" s="37"/>
      <c r="B21" s="37"/>
      <c r="C21" s="37"/>
      <c r="D21" s="102" t="s">
        <v>212</v>
      </c>
      <c r="E21" s="102"/>
      <c r="F21" s="102" t="s">
        <v>213</v>
      </c>
      <c r="G21" s="37"/>
      <c r="H21" s="37"/>
    </row>
    <row r="22" spans="1:10" s="29" customFormat="1" ht="17.399999999999999" x14ac:dyDescent="0.3">
      <c r="A22" s="37"/>
      <c r="B22" s="37" t="s">
        <v>210</v>
      </c>
      <c r="C22" s="37"/>
      <c r="D22" s="39">
        <v>150000</v>
      </c>
      <c r="E22" s="39"/>
      <c r="F22" s="39">
        <v>80000</v>
      </c>
      <c r="G22" s="37"/>
      <c r="H22" s="37"/>
    </row>
    <row r="23" spans="1:10" s="29" customFormat="1" ht="17.399999999999999" x14ac:dyDescent="0.3">
      <c r="A23" s="37"/>
      <c r="B23" s="37" t="s">
        <v>211</v>
      </c>
      <c r="C23" s="37"/>
      <c r="D23" s="39">
        <v>94000</v>
      </c>
      <c r="E23" s="39"/>
      <c r="F23" s="39">
        <v>163000</v>
      </c>
      <c r="G23" s="37"/>
      <c r="H23" s="37"/>
    </row>
    <row r="24" spans="1:10" s="29" customFormat="1" ht="17.399999999999999" x14ac:dyDescent="0.3">
      <c r="A24" s="37"/>
      <c r="B24" s="37"/>
      <c r="C24" s="37"/>
      <c r="D24" s="37"/>
      <c r="E24" s="37"/>
      <c r="F24" s="37"/>
      <c r="G24" s="37"/>
      <c r="H24" s="37"/>
    </row>
    <row r="25" spans="1:10" s="29" customFormat="1" ht="17.399999999999999" x14ac:dyDescent="0.3"/>
    <row r="26" spans="1:10" s="29" customFormat="1" ht="17.399999999999999" x14ac:dyDescent="0.3">
      <c r="B26" s="29" t="s">
        <v>598</v>
      </c>
      <c r="F26" s="40">
        <v>1000</v>
      </c>
      <c r="G26" s="29" t="s">
        <v>221</v>
      </c>
    </row>
    <row r="27" spans="1:10" s="29" customFormat="1" ht="17.399999999999999" x14ac:dyDescent="0.3"/>
    <row r="28" spans="1:10" ht="13.8" thickBot="1" x14ac:dyDescent="0.3"/>
    <row r="29" spans="1:10" s="29" customFormat="1" ht="18" thickBot="1" x14ac:dyDescent="0.35">
      <c r="A29" s="784" t="s">
        <v>630</v>
      </c>
      <c r="B29" s="800"/>
    </row>
    <row r="30" spans="1:10" s="29" customFormat="1" ht="17.399999999999999" x14ac:dyDescent="0.3"/>
    <row r="31" spans="1:10" s="29" customFormat="1" ht="36" customHeight="1" x14ac:dyDescent="0.3">
      <c r="B31" s="787" t="s">
        <v>816</v>
      </c>
      <c r="C31" s="787"/>
      <c r="D31" s="787"/>
      <c r="E31" s="787"/>
      <c r="F31" s="787"/>
      <c r="G31" s="787"/>
      <c r="H31" s="787"/>
      <c r="I31" s="787"/>
      <c r="J31" s="787"/>
    </row>
    <row r="32" spans="1:10" s="29" customFormat="1" ht="37.5" customHeight="1" x14ac:dyDescent="0.3">
      <c r="B32" s="787" t="s">
        <v>817</v>
      </c>
      <c r="C32" s="787"/>
      <c r="D32" s="787"/>
      <c r="E32" s="787"/>
      <c r="F32" s="787"/>
      <c r="G32" s="787"/>
      <c r="H32" s="787"/>
      <c r="I32" s="787"/>
      <c r="J32" s="787"/>
    </row>
    <row r="33" spans="1:13" s="29" customFormat="1" ht="43.05" customHeight="1" x14ac:dyDescent="0.3">
      <c r="B33" s="787" t="s">
        <v>819</v>
      </c>
      <c r="C33" s="787"/>
      <c r="D33" s="787"/>
      <c r="E33" s="787"/>
      <c r="F33" s="787"/>
      <c r="G33" s="787"/>
      <c r="H33" s="787"/>
      <c r="I33" s="787"/>
      <c r="J33" s="787"/>
    </row>
    <row r="34" spans="1:13" s="29" customFormat="1" ht="33.75" customHeight="1" x14ac:dyDescent="0.3">
      <c r="B34" s="787" t="s">
        <v>818</v>
      </c>
      <c r="C34" s="787"/>
      <c r="D34" s="787"/>
      <c r="E34" s="787"/>
      <c r="F34" s="787"/>
      <c r="G34" s="787"/>
      <c r="H34" s="787"/>
      <c r="I34" s="787"/>
      <c r="J34" s="787"/>
    </row>
    <row r="35" spans="1:13" s="29" customFormat="1" ht="35.25" customHeight="1" x14ac:dyDescent="0.3">
      <c r="B35" s="787" t="s">
        <v>820</v>
      </c>
      <c r="C35" s="787"/>
      <c r="D35" s="787"/>
      <c r="E35" s="787"/>
      <c r="F35" s="787"/>
      <c r="G35" s="787"/>
      <c r="H35" s="787"/>
      <c r="I35" s="787"/>
      <c r="J35" s="787"/>
    </row>
    <row r="36" spans="1:13" s="29" customFormat="1" ht="18" thickBot="1" x14ac:dyDescent="0.35"/>
    <row r="37" spans="1:13" s="29" customFormat="1" ht="18" thickBot="1" x14ac:dyDescent="0.35">
      <c r="A37" s="797" t="s">
        <v>269</v>
      </c>
      <c r="B37" s="798"/>
      <c r="C37" s="799"/>
    </row>
    <row r="38" spans="1:13" s="29" customFormat="1" ht="17.399999999999999" x14ac:dyDescent="0.3"/>
    <row r="39" spans="1:13" s="29" customFormat="1" ht="17.399999999999999" x14ac:dyDescent="0.3">
      <c r="B39" s="29" t="s">
        <v>486</v>
      </c>
      <c r="J39" s="36">
        <f>(D22+D23)+(F22+F23)</f>
        <v>487000</v>
      </c>
    </row>
    <row r="40" spans="1:13" s="29" customFormat="1" ht="17.399999999999999" x14ac:dyDescent="0.3"/>
    <row r="41" spans="1:13" s="29" customFormat="1" ht="17.399999999999999" x14ac:dyDescent="0.3">
      <c r="B41" s="29" t="s">
        <v>683</v>
      </c>
      <c r="J41" s="40">
        <f>F26*(D13+D14)</f>
        <v>25000</v>
      </c>
      <c r="K41" s="29" t="s">
        <v>222</v>
      </c>
    </row>
    <row r="42" spans="1:13" s="29" customFormat="1" ht="18" thickBot="1" x14ac:dyDescent="0.35"/>
    <row r="43" spans="1:13" s="29" customFormat="1" ht="18.600000000000001" thickBot="1" x14ac:dyDescent="0.4">
      <c r="B43" s="29" t="s">
        <v>487</v>
      </c>
      <c r="J43" s="638">
        <f>J39/J41</f>
        <v>19.48</v>
      </c>
      <c r="K43" s="639" t="s">
        <v>223</v>
      </c>
      <c r="L43" s="640"/>
    </row>
    <row r="44" spans="1:13" s="29" customFormat="1" ht="17.399999999999999" x14ac:dyDescent="0.3"/>
    <row r="45" spans="1:13" s="29" customFormat="1" ht="17.399999999999999" x14ac:dyDescent="0.3">
      <c r="B45" s="29" t="s">
        <v>684</v>
      </c>
      <c r="J45" s="40">
        <f>F26*(D16+D17)</f>
        <v>20000</v>
      </c>
      <c r="K45" s="29" t="s">
        <v>224</v>
      </c>
    </row>
    <row r="46" spans="1:13" s="29" customFormat="1" ht="18" thickBot="1" x14ac:dyDescent="0.35"/>
    <row r="47" spans="1:13" s="29" customFormat="1" ht="18" thickBot="1" x14ac:dyDescent="0.35">
      <c r="B47" s="29" t="s">
        <v>488</v>
      </c>
      <c r="J47" s="638">
        <f>J39/J45</f>
        <v>24.35</v>
      </c>
      <c r="K47" s="639" t="s">
        <v>225</v>
      </c>
      <c r="L47" s="639"/>
      <c r="M47" s="640"/>
    </row>
    <row r="48" spans="1:13" s="29" customFormat="1" ht="17.399999999999999" x14ac:dyDescent="0.3"/>
    <row r="49" spans="2:8" s="29" customFormat="1" ht="18" thickBot="1" x14ac:dyDescent="0.35">
      <c r="D49" s="41" t="s">
        <v>226</v>
      </c>
      <c r="E49" s="41"/>
      <c r="F49" s="41"/>
    </row>
    <row r="50" spans="2:8" s="29" customFormat="1" ht="18" thickBot="1" x14ac:dyDescent="0.35">
      <c r="B50" s="29" t="s">
        <v>234</v>
      </c>
      <c r="D50" s="34" t="s">
        <v>227</v>
      </c>
      <c r="E50" s="34"/>
      <c r="F50" s="34" t="s">
        <v>228</v>
      </c>
      <c r="G50" s="34"/>
      <c r="H50" s="34" t="s">
        <v>214</v>
      </c>
    </row>
    <row r="51" spans="2:8" s="29" customFormat="1" ht="18" thickBot="1" x14ac:dyDescent="0.35">
      <c r="B51" s="29" t="s">
        <v>229</v>
      </c>
      <c r="D51" s="36">
        <f>F26*D13*J43</f>
        <v>292200</v>
      </c>
      <c r="E51" s="36"/>
      <c r="F51" s="36">
        <f>F26*D14*J43</f>
        <v>194800</v>
      </c>
      <c r="G51" s="36"/>
      <c r="H51" s="642">
        <f>D51+F51</f>
        <v>487000</v>
      </c>
    </row>
    <row r="52" spans="2:8" s="29" customFormat="1" ht="18" thickBot="1" x14ac:dyDescent="0.35">
      <c r="B52" s="29" t="s">
        <v>230</v>
      </c>
      <c r="D52" s="36">
        <f>F26*D16*J47</f>
        <v>121750</v>
      </c>
      <c r="E52" s="36"/>
      <c r="F52" s="36">
        <f>F26*D17*J47</f>
        <v>365250</v>
      </c>
      <c r="G52" s="36"/>
      <c r="H52" s="641">
        <f>D52+F52</f>
        <v>487000</v>
      </c>
    </row>
    <row r="53" spans="2:8" s="29" customFormat="1" ht="17.399999999999999" x14ac:dyDescent="0.3">
      <c r="D53" s="36"/>
      <c r="E53" s="36"/>
      <c r="F53" s="36"/>
      <c r="G53" s="36"/>
      <c r="H53" s="36"/>
    </row>
    <row r="54" spans="2:8" s="29" customFormat="1" ht="17.399999999999999" x14ac:dyDescent="0.3">
      <c r="B54" s="29" t="s">
        <v>603</v>
      </c>
      <c r="C54"/>
      <c r="D54" s="514"/>
      <c r="F54" s="514"/>
      <c r="G54"/>
      <c r="H54" s="506"/>
    </row>
    <row r="55" spans="2:8" s="29" customFormat="1" ht="17.399999999999999" x14ac:dyDescent="0.3">
      <c r="B55" s="506" t="s">
        <v>602</v>
      </c>
      <c r="D55" s="29" t="s">
        <v>685</v>
      </c>
      <c r="E55"/>
      <c r="F55" s="506" t="s">
        <v>686</v>
      </c>
      <c r="G55"/>
      <c r="H55"/>
    </row>
    <row r="56" spans="2:8" s="29" customFormat="1" ht="17.399999999999999" x14ac:dyDescent="0.3">
      <c r="B56"/>
      <c r="C56"/>
      <c r="D56" s="506" t="s">
        <v>608</v>
      </c>
      <c r="F56" s="506" t="s">
        <v>599</v>
      </c>
      <c r="G56"/>
      <c r="H56" s="506" t="s">
        <v>600</v>
      </c>
    </row>
    <row r="57" spans="2:8" s="29" customFormat="1" ht="17.399999999999999" x14ac:dyDescent="0.3">
      <c r="B57" s="506" t="s">
        <v>601</v>
      </c>
      <c r="D57"/>
      <c r="E57"/>
      <c r="F57"/>
      <c r="G57"/>
      <c r="H57"/>
    </row>
    <row r="58" spans="2:8" s="29" customFormat="1" ht="17.399999999999999" x14ac:dyDescent="0.3">
      <c r="B58"/>
      <c r="C58"/>
      <c r="D58" s="506" t="s">
        <v>687</v>
      </c>
      <c r="E58"/>
      <c r="F58" s="506" t="s">
        <v>688</v>
      </c>
      <c r="H58"/>
    </row>
    <row r="59" spans="2:8" s="29" customFormat="1" ht="17.399999999999999" x14ac:dyDescent="0.3">
      <c r="B59"/>
      <c r="C59"/>
      <c r="D59" s="506"/>
      <c r="E59"/>
      <c r="F59" s="506"/>
      <c r="H59"/>
    </row>
    <row r="60" spans="2:8" s="29" customFormat="1" ht="17.399999999999999" x14ac:dyDescent="0.3">
      <c r="B60" s="506" t="s">
        <v>606</v>
      </c>
      <c r="D60" s="29" t="s">
        <v>689</v>
      </c>
      <c r="E60"/>
      <c r="F60" s="506" t="s">
        <v>690</v>
      </c>
      <c r="G60"/>
      <c r="H60"/>
    </row>
    <row r="61" spans="2:8" s="29" customFormat="1" ht="17.399999999999999" x14ac:dyDescent="0.3">
      <c r="B61"/>
      <c r="D61" s="515" t="s">
        <v>607</v>
      </c>
      <c r="F61" s="506" t="s">
        <v>604</v>
      </c>
      <c r="H61" s="506" t="s">
        <v>605</v>
      </c>
    </row>
    <row r="62" spans="2:8" s="29" customFormat="1" ht="17.399999999999999" x14ac:dyDescent="0.3">
      <c r="B62" s="506" t="s">
        <v>601</v>
      </c>
      <c r="D62"/>
      <c r="E62"/>
      <c r="F62"/>
      <c r="G62"/>
      <c r="H62"/>
    </row>
    <row r="63" spans="2:8" s="29" customFormat="1" ht="17.399999999999999" x14ac:dyDescent="0.3">
      <c r="B63"/>
      <c r="C63"/>
      <c r="D63" s="506" t="s">
        <v>691</v>
      </c>
      <c r="E63"/>
      <c r="F63" s="506" t="s">
        <v>692</v>
      </c>
      <c r="H63"/>
    </row>
    <row r="64" spans="2:8" s="29" customFormat="1" ht="17.399999999999999" x14ac:dyDescent="0.3">
      <c r="B64"/>
      <c r="C64"/>
      <c r="D64" s="506"/>
      <c r="E64"/>
      <c r="F64" s="506"/>
      <c r="H64"/>
    </row>
    <row r="65" spans="2:13" s="29" customFormat="1" ht="17.399999999999999" x14ac:dyDescent="0.3">
      <c r="D65" s="36"/>
      <c r="E65" s="36"/>
      <c r="F65" s="36"/>
      <c r="G65" s="36"/>
      <c r="H65" s="36"/>
    </row>
    <row r="66" spans="2:13" s="29" customFormat="1" ht="17.399999999999999" x14ac:dyDescent="0.3">
      <c r="D66" s="36"/>
      <c r="E66" s="36"/>
      <c r="F66" s="36"/>
      <c r="G66" s="36"/>
      <c r="H66" s="36"/>
    </row>
    <row r="67" spans="2:13" s="29" customFormat="1" ht="17.399999999999999" x14ac:dyDescent="0.3">
      <c r="D67" s="36"/>
      <c r="E67" s="36"/>
      <c r="F67" s="36"/>
      <c r="G67" s="36"/>
      <c r="H67" s="36"/>
    </row>
    <row r="68" spans="2:13" s="29" customFormat="1" ht="17.399999999999999" x14ac:dyDescent="0.3"/>
    <row r="69" spans="2:13" s="29" customFormat="1" ht="17.399999999999999" x14ac:dyDescent="0.3"/>
    <row r="70" spans="2:13" s="29" customFormat="1" ht="17.399999999999999" x14ac:dyDescent="0.3"/>
    <row r="71" spans="2:13" s="29" customFormat="1" ht="17.399999999999999" x14ac:dyDescent="0.3"/>
    <row r="72" spans="2:13" s="29" customFormat="1" ht="17.399999999999999" x14ac:dyDescent="0.3"/>
    <row r="73" spans="2:13" s="29" customFormat="1" ht="17.399999999999999" x14ac:dyDescent="0.3"/>
    <row r="74" spans="2:13" s="29" customFormat="1" ht="17.399999999999999" x14ac:dyDescent="0.3">
      <c r="B74" s="29" t="s">
        <v>231</v>
      </c>
    </row>
    <row r="75" spans="2:13" s="29" customFormat="1" ht="18" thickBot="1" x14ac:dyDescent="0.35"/>
    <row r="76" spans="2:13" s="29" customFormat="1" ht="18" thickBot="1" x14ac:dyDescent="0.35">
      <c r="B76" s="29" t="s">
        <v>232</v>
      </c>
      <c r="H76" s="643">
        <f>(D22+D23)/(D13*F26)</f>
        <v>16.266666666666666</v>
      </c>
      <c r="I76" s="639" t="s">
        <v>489</v>
      </c>
      <c r="J76" s="639"/>
      <c r="K76" s="639"/>
      <c r="L76" s="639"/>
      <c r="M76" s="640"/>
    </row>
    <row r="77" spans="2:13" s="29" customFormat="1" ht="17.399999999999999" x14ac:dyDescent="0.3">
      <c r="E77" s="29" t="s">
        <v>609</v>
      </c>
      <c r="H77" s="481"/>
    </row>
    <row r="78" spans="2:13" s="29" customFormat="1" ht="17.399999999999999" x14ac:dyDescent="0.3">
      <c r="H78" s="481"/>
    </row>
    <row r="79" spans="2:13" s="29" customFormat="1" ht="17.399999999999999" x14ac:dyDescent="0.3">
      <c r="B79" s="29" t="s">
        <v>693</v>
      </c>
      <c r="H79" s="36">
        <f>F26*D13*H76</f>
        <v>244000</v>
      </c>
    </row>
    <row r="80" spans="2:13" s="29" customFormat="1" ht="18" thickBot="1" x14ac:dyDescent="0.35"/>
    <row r="81" spans="2:8" s="29" customFormat="1" ht="18" thickBot="1" x14ac:dyDescent="0.35">
      <c r="B81" s="29" t="s">
        <v>233</v>
      </c>
      <c r="H81" s="644">
        <f>(F22+F23)/(F26*D17)</f>
        <v>16.2</v>
      </c>
    </row>
    <row r="82" spans="2:8" s="29" customFormat="1" ht="17.399999999999999" x14ac:dyDescent="0.3">
      <c r="E82" s="29" t="s">
        <v>610</v>
      </c>
      <c r="H82" s="35"/>
    </row>
    <row r="83" spans="2:8" s="29" customFormat="1" ht="17.399999999999999" x14ac:dyDescent="0.3">
      <c r="H83" s="35"/>
    </row>
    <row r="84" spans="2:8" s="29" customFormat="1" ht="17.399999999999999" x14ac:dyDescent="0.3">
      <c r="B84" s="29" t="s">
        <v>694</v>
      </c>
      <c r="H84" s="36">
        <f>F26*D17*H81</f>
        <v>243000</v>
      </c>
    </row>
    <row r="85" spans="2:8" s="29" customFormat="1" ht="17.399999999999999" x14ac:dyDescent="0.3"/>
    <row r="86" spans="2:8" s="29" customFormat="1" ht="17.399999999999999" x14ac:dyDescent="0.3"/>
    <row r="87" spans="2:8" s="29" customFormat="1" ht="17.399999999999999" x14ac:dyDescent="0.3"/>
    <row r="88" spans="2:8" s="29" customFormat="1" ht="17.399999999999999" x14ac:dyDescent="0.3"/>
    <row r="89" spans="2:8" s="29" customFormat="1" ht="17.399999999999999" x14ac:dyDescent="0.3"/>
    <row r="90" spans="2:8" s="29" customFormat="1" ht="17.399999999999999" x14ac:dyDescent="0.3"/>
    <row r="91" spans="2:8" s="29" customFormat="1" ht="17.399999999999999" x14ac:dyDescent="0.3"/>
    <row r="92" spans="2:8" s="29" customFormat="1" ht="17.399999999999999" x14ac:dyDescent="0.3"/>
    <row r="93" spans="2:8" s="29" customFormat="1" ht="17.399999999999999" x14ac:dyDescent="0.3"/>
    <row r="94" spans="2:8" s="29" customFormat="1" ht="17.399999999999999" x14ac:dyDescent="0.3"/>
    <row r="95" spans="2:8" s="29" customFormat="1" ht="17.399999999999999" x14ac:dyDescent="0.3"/>
    <row r="96" spans="2:8" s="29" customFormat="1" ht="17.399999999999999" x14ac:dyDescent="0.3"/>
    <row r="97" s="29" customFormat="1" ht="17.399999999999999" x14ac:dyDescent="0.3"/>
    <row r="98" s="29" customFormat="1" ht="17.399999999999999" x14ac:dyDescent="0.3"/>
    <row r="99" s="29" customFormat="1" ht="17.399999999999999" x14ac:dyDescent="0.3"/>
    <row r="100" s="29" customFormat="1" ht="17.399999999999999" x14ac:dyDescent="0.3"/>
    <row r="101" s="29" customFormat="1" ht="17.399999999999999" x14ac:dyDescent="0.3"/>
    <row r="102" s="29" customFormat="1" ht="17.399999999999999" x14ac:dyDescent="0.3"/>
    <row r="103" s="29" customFormat="1" ht="17.399999999999999" x14ac:dyDescent="0.3"/>
    <row r="104" s="29" customFormat="1" ht="17.399999999999999" x14ac:dyDescent="0.3"/>
    <row r="105" s="29" customFormat="1" ht="17.399999999999999" x14ac:dyDescent="0.3"/>
    <row r="106" s="29" customFormat="1" ht="17.399999999999999" x14ac:dyDescent="0.3"/>
    <row r="107" s="29" customFormat="1" ht="17.399999999999999" x14ac:dyDescent="0.3"/>
    <row r="108" s="29" customFormat="1" ht="17.399999999999999" x14ac:dyDescent="0.3"/>
    <row r="109" s="29" customFormat="1" ht="17.399999999999999" x14ac:dyDescent="0.3"/>
    <row r="110" s="29" customFormat="1" ht="17.399999999999999" x14ac:dyDescent="0.3"/>
    <row r="111" s="29" customFormat="1" ht="17.399999999999999" x14ac:dyDescent="0.3"/>
    <row r="112" s="29" customFormat="1" ht="17.399999999999999" x14ac:dyDescent="0.3"/>
    <row r="113" s="29" customFormat="1" ht="17.399999999999999" x14ac:dyDescent="0.3"/>
    <row r="114" s="29" customFormat="1" ht="17.399999999999999" x14ac:dyDescent="0.3"/>
    <row r="115" s="29" customFormat="1" ht="17.399999999999999" x14ac:dyDescent="0.3"/>
    <row r="116" s="29" customFormat="1" ht="17.399999999999999" x14ac:dyDescent="0.3"/>
    <row r="117" s="29" customFormat="1" ht="17.399999999999999" x14ac:dyDescent="0.3"/>
    <row r="118" s="29" customFormat="1" ht="17.399999999999999" x14ac:dyDescent="0.3"/>
    <row r="119" s="29" customFormat="1" ht="17.399999999999999" x14ac:dyDescent="0.3"/>
    <row r="120" s="29" customFormat="1" ht="17.399999999999999" x14ac:dyDescent="0.3"/>
    <row r="121" s="29" customFormat="1" ht="17.399999999999999" x14ac:dyDescent="0.3"/>
    <row r="122" s="29" customFormat="1" ht="17.399999999999999" x14ac:dyDescent="0.3"/>
    <row r="123" s="29" customFormat="1" ht="17.399999999999999" x14ac:dyDescent="0.3"/>
    <row r="124" s="29" customFormat="1" ht="17.399999999999999" x14ac:dyDescent="0.3"/>
    <row r="125" s="29" customFormat="1" ht="17.399999999999999" x14ac:dyDescent="0.3"/>
    <row r="126" s="29" customFormat="1" ht="17.399999999999999" x14ac:dyDescent="0.3"/>
    <row r="127" s="29" customFormat="1" ht="17.399999999999999" x14ac:dyDescent="0.3"/>
    <row r="128" s="29" customFormat="1" ht="17.399999999999999" x14ac:dyDescent="0.3"/>
    <row r="129" s="29" customFormat="1" ht="17.399999999999999" x14ac:dyDescent="0.3"/>
    <row r="130" s="29" customFormat="1" ht="17.399999999999999" x14ac:dyDescent="0.3"/>
    <row r="131" s="29" customFormat="1" ht="17.399999999999999" x14ac:dyDescent="0.3"/>
    <row r="132" s="29" customFormat="1" ht="17.399999999999999" x14ac:dyDescent="0.3"/>
    <row r="133" s="29" customFormat="1" ht="17.399999999999999" x14ac:dyDescent="0.3"/>
    <row r="134" s="29" customFormat="1" ht="17.399999999999999" x14ac:dyDescent="0.3"/>
    <row r="135" s="29" customFormat="1" ht="17.399999999999999" x14ac:dyDescent="0.3"/>
    <row r="136" s="29" customFormat="1" ht="17.399999999999999" x14ac:dyDescent="0.3"/>
    <row r="137" s="29" customFormat="1" ht="17.399999999999999" x14ac:dyDescent="0.3"/>
    <row r="138" s="29" customFormat="1" ht="17.399999999999999" x14ac:dyDescent="0.3"/>
    <row r="139" s="29" customFormat="1" ht="17.399999999999999" x14ac:dyDescent="0.3"/>
    <row r="140" s="29" customFormat="1" ht="17.399999999999999" x14ac:dyDescent="0.3"/>
    <row r="141" s="29" customFormat="1" ht="17.399999999999999" x14ac:dyDescent="0.3"/>
    <row r="142" s="29" customFormat="1" ht="17.399999999999999" x14ac:dyDescent="0.3"/>
    <row r="143" s="29" customFormat="1" ht="17.399999999999999" x14ac:dyDescent="0.3"/>
    <row r="144" s="29" customFormat="1" ht="17.399999999999999" x14ac:dyDescent="0.3"/>
    <row r="145" s="29" customFormat="1" ht="17.399999999999999" x14ac:dyDescent="0.3"/>
    <row r="146" s="29" customFormat="1" ht="17.399999999999999" x14ac:dyDescent="0.3"/>
    <row r="147" s="29" customFormat="1" ht="17.399999999999999" x14ac:dyDescent="0.3"/>
    <row r="148" s="29" customFormat="1" ht="17.399999999999999" x14ac:dyDescent="0.3"/>
    <row r="149" s="29" customFormat="1" ht="17.399999999999999" x14ac:dyDescent="0.3"/>
    <row r="150" s="29" customFormat="1" ht="17.399999999999999" x14ac:dyDescent="0.3"/>
    <row r="151" s="29" customFormat="1" ht="17.399999999999999" x14ac:dyDescent="0.3"/>
    <row r="152" s="29" customFormat="1" ht="17.399999999999999" x14ac:dyDescent="0.3"/>
    <row r="153" s="29" customFormat="1" ht="17.399999999999999" x14ac:dyDescent="0.3"/>
    <row r="154" s="29" customFormat="1" ht="17.399999999999999" x14ac:dyDescent="0.3"/>
    <row r="155" s="29" customFormat="1" ht="17.399999999999999" x14ac:dyDescent="0.3"/>
    <row r="156" s="29" customFormat="1" ht="17.399999999999999" x14ac:dyDescent="0.3"/>
    <row r="157" s="29" customFormat="1" ht="17.399999999999999" x14ac:dyDescent="0.3"/>
    <row r="158" s="29" customFormat="1" ht="17.399999999999999" x14ac:dyDescent="0.3"/>
    <row r="159" s="29" customFormat="1" ht="17.399999999999999" x14ac:dyDescent="0.3"/>
    <row r="160" s="29" customFormat="1" ht="17.399999999999999" x14ac:dyDescent="0.3"/>
    <row r="161" s="29" customFormat="1" ht="17.399999999999999" x14ac:dyDescent="0.3"/>
    <row r="162" s="29" customFormat="1" ht="17.399999999999999" x14ac:dyDescent="0.3"/>
    <row r="163" s="29" customFormat="1" ht="17.399999999999999" x14ac:dyDescent="0.3"/>
    <row r="164" s="29" customFormat="1" ht="17.399999999999999" x14ac:dyDescent="0.3"/>
    <row r="165" s="29" customFormat="1" ht="17.399999999999999" x14ac:dyDescent="0.3"/>
    <row r="166" s="29" customFormat="1" ht="17.399999999999999" x14ac:dyDescent="0.3"/>
    <row r="167" s="29" customFormat="1" ht="17.399999999999999" x14ac:dyDescent="0.3"/>
    <row r="168" s="29" customFormat="1" ht="17.399999999999999" x14ac:dyDescent="0.3"/>
    <row r="169" s="29" customFormat="1" ht="17.399999999999999" x14ac:dyDescent="0.3"/>
    <row r="170" s="29" customFormat="1" ht="17.399999999999999" x14ac:dyDescent="0.3"/>
    <row r="171" s="29" customFormat="1" ht="17.399999999999999" x14ac:dyDescent="0.3"/>
    <row r="172" s="29" customFormat="1" ht="17.399999999999999" x14ac:dyDescent="0.3"/>
    <row r="173" s="29" customFormat="1" ht="17.399999999999999" x14ac:dyDescent="0.3"/>
    <row r="174" s="29" customFormat="1" ht="17.399999999999999" x14ac:dyDescent="0.3"/>
    <row r="175" s="29" customFormat="1" ht="17.399999999999999" x14ac:dyDescent="0.3"/>
    <row r="176" s="29" customFormat="1" ht="17.399999999999999" x14ac:dyDescent="0.3"/>
    <row r="177" s="29" customFormat="1" ht="17.399999999999999" x14ac:dyDescent="0.3"/>
    <row r="178" s="29" customFormat="1" ht="17.399999999999999" x14ac:dyDescent="0.3"/>
    <row r="179" s="29" customFormat="1" ht="17.399999999999999" x14ac:dyDescent="0.3"/>
    <row r="180" s="29" customFormat="1" ht="17.399999999999999" x14ac:dyDescent="0.3"/>
    <row r="181" s="29" customFormat="1" ht="17.399999999999999" x14ac:dyDescent="0.3"/>
    <row r="182" s="29" customFormat="1" ht="17.399999999999999" x14ac:dyDescent="0.3"/>
    <row r="183" s="29" customFormat="1" ht="17.399999999999999" x14ac:dyDescent="0.3"/>
    <row r="184" s="29" customFormat="1" ht="17.399999999999999" x14ac:dyDescent="0.3"/>
    <row r="185" s="29" customFormat="1" ht="17.399999999999999" x14ac:dyDescent="0.3"/>
    <row r="186" s="29" customFormat="1" ht="17.399999999999999" x14ac:dyDescent="0.3"/>
    <row r="187" s="29" customFormat="1" ht="17.399999999999999" x14ac:dyDescent="0.3"/>
    <row r="188" s="29" customFormat="1" ht="17.399999999999999" x14ac:dyDescent="0.3"/>
    <row r="189" s="29" customFormat="1" ht="17.399999999999999" x14ac:dyDescent="0.3"/>
  </sheetData>
  <mergeCells count="10">
    <mergeCell ref="B33:J33"/>
    <mergeCell ref="B34:J34"/>
    <mergeCell ref="B35:J35"/>
    <mergeCell ref="A37:C37"/>
    <mergeCell ref="A1:I1"/>
    <mergeCell ref="B3:I3"/>
    <mergeCell ref="A29:B29"/>
    <mergeCell ref="B31:J31"/>
    <mergeCell ref="B32:J32"/>
    <mergeCell ref="B19:I19"/>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4"/>
  <sheetViews>
    <sheetView showGridLines="0" zoomScaleNormal="100" workbookViewId="0">
      <selection activeCell="B37" sqref="B37"/>
    </sheetView>
  </sheetViews>
  <sheetFormatPr defaultRowHeight="13.2" x14ac:dyDescent="0.25"/>
  <cols>
    <col min="1" max="1" width="5.77734375" customWidth="1"/>
    <col min="2" max="2" width="13.5546875" customWidth="1"/>
    <col min="3" max="3" width="24.77734375" customWidth="1"/>
    <col min="4" max="4" width="18" customWidth="1"/>
    <col min="5" max="5" width="15.21875" customWidth="1"/>
    <col min="6" max="6" width="2.77734375" customWidth="1"/>
    <col min="7" max="7" width="14.77734375" customWidth="1"/>
    <col min="8" max="8" width="3.77734375" customWidth="1"/>
    <col min="9" max="9" width="15" customWidth="1"/>
    <col min="10" max="10" width="13.44140625" customWidth="1"/>
    <col min="11" max="11" width="5.5546875" customWidth="1"/>
    <col min="12" max="12" width="9.77734375" customWidth="1"/>
  </cols>
  <sheetData>
    <row r="1" spans="1:13" ht="21.6" thickBot="1" x14ac:dyDescent="0.45">
      <c r="A1" s="765" t="s">
        <v>763</v>
      </c>
      <c r="B1" s="766"/>
      <c r="C1" s="766"/>
      <c r="D1" s="766"/>
      <c r="E1" s="766"/>
      <c r="F1" s="766"/>
      <c r="G1" s="766"/>
      <c r="H1" s="766"/>
      <c r="I1" s="776"/>
      <c r="J1" s="29"/>
      <c r="K1" s="29"/>
      <c r="L1" s="29"/>
      <c r="M1" s="29"/>
    </row>
    <row r="2" spans="1:13" ht="16.5" customHeight="1" thickBot="1" x14ac:dyDescent="0.35">
      <c r="A2" s="14"/>
    </row>
    <row r="3" spans="1:13" ht="16.5" customHeight="1" thickBot="1" x14ac:dyDescent="0.35">
      <c r="A3" s="784" t="s">
        <v>180</v>
      </c>
      <c r="B3" s="785"/>
      <c r="C3" s="786"/>
    </row>
    <row r="4" spans="1:13" s="29" customFormat="1" ht="23.25" customHeight="1" x14ac:dyDescent="0.3">
      <c r="A4" s="14"/>
      <c r="B4" s="803" t="s">
        <v>321</v>
      </c>
      <c r="C4" s="803"/>
      <c r="D4" s="803"/>
      <c r="E4" s="803"/>
      <c r="F4" s="803"/>
      <c r="G4" s="803"/>
      <c r="H4" s="803"/>
      <c r="I4" s="803"/>
    </row>
    <row r="5" spans="1:13" s="29" customFormat="1" ht="34.799999999999997" x14ac:dyDescent="0.3">
      <c r="A5" s="14"/>
      <c r="B5" s="535" t="s">
        <v>2</v>
      </c>
      <c r="C5" s="683" t="s">
        <v>765</v>
      </c>
      <c r="D5" s="683" t="s">
        <v>764</v>
      </c>
      <c r="E5" s="163"/>
      <c r="F5" s="175" t="s">
        <v>7</v>
      </c>
      <c r="G5" s="535" t="s">
        <v>6</v>
      </c>
      <c r="H5" s="535"/>
    </row>
    <row r="6" spans="1:13" s="29" customFormat="1" ht="17.399999999999999" x14ac:dyDescent="0.3">
      <c r="A6" s="14"/>
      <c r="B6" s="534" t="s">
        <v>309</v>
      </c>
      <c r="C6" s="84">
        <v>31500</v>
      </c>
      <c r="D6" s="84">
        <v>16250</v>
      </c>
      <c r="E6" s="84">
        <v>28750</v>
      </c>
      <c r="F6" s="37"/>
      <c r="G6" s="52">
        <f>SUM(C6:E6)</f>
        <v>76500</v>
      </c>
      <c r="H6" s="37" t="s">
        <v>172</v>
      </c>
    </row>
    <row r="7" spans="1:13" s="29" customFormat="1" ht="17.399999999999999" x14ac:dyDescent="0.3">
      <c r="A7" s="14"/>
      <c r="B7" s="37"/>
      <c r="C7" s="37"/>
      <c r="D7" s="37"/>
      <c r="E7" s="37"/>
      <c r="F7" s="37"/>
      <c r="G7" s="37"/>
      <c r="H7" s="37"/>
    </row>
    <row r="8" spans="1:13" s="29" customFormat="1" ht="17.399999999999999" x14ac:dyDescent="0.3">
      <c r="A8" s="14"/>
      <c r="C8" s="37"/>
      <c r="D8" s="37"/>
      <c r="E8" s="37"/>
      <c r="F8" s="37"/>
      <c r="G8" s="37"/>
      <c r="H8" s="37"/>
      <c r="I8" s="37"/>
    </row>
    <row r="9" spans="1:13" s="29" customFormat="1" ht="17.55" customHeight="1" x14ac:dyDescent="0.3">
      <c r="A9" s="14"/>
      <c r="B9" s="607" t="s">
        <v>242</v>
      </c>
      <c r="C9" s="607"/>
      <c r="D9" s="607"/>
      <c r="E9" s="606"/>
      <c r="F9" s="52"/>
      <c r="G9" s="52"/>
      <c r="H9" s="52"/>
      <c r="I9" s="52"/>
    </row>
    <row r="10" spans="1:13" s="29" customFormat="1" ht="17.399999999999999" x14ac:dyDescent="0.3">
      <c r="A10" s="14"/>
      <c r="B10" s="14" t="s">
        <v>12</v>
      </c>
      <c r="C10" s="14"/>
      <c r="D10" s="14"/>
      <c r="E10" s="52"/>
      <c r="F10" s="52"/>
      <c r="G10" s="52"/>
      <c r="H10" s="52"/>
      <c r="I10" s="52"/>
    </row>
    <row r="11" spans="1:13" s="29" customFormat="1" ht="17.399999999999999" x14ac:dyDescent="0.3">
      <c r="A11" s="14"/>
      <c r="B11" s="14" t="s">
        <v>13</v>
      </c>
      <c r="C11" s="14"/>
      <c r="D11" s="14"/>
      <c r="E11" s="52"/>
      <c r="F11" s="52"/>
      <c r="G11" s="52"/>
      <c r="H11" s="52"/>
      <c r="I11" s="52"/>
    </row>
    <row r="12" spans="1:13" s="29" customFormat="1" ht="17.399999999999999" x14ac:dyDescent="0.3">
      <c r="A12" s="14"/>
      <c r="B12" s="14" t="s">
        <v>14</v>
      </c>
      <c r="C12" s="14"/>
      <c r="D12" s="600">
        <v>68000</v>
      </c>
      <c r="E12" s="52"/>
      <c r="F12" s="52"/>
      <c r="G12" s="52"/>
      <c r="H12" s="52"/>
      <c r="I12" s="52"/>
    </row>
    <row r="13" spans="1:13" s="29" customFormat="1" ht="17.399999999999999" x14ac:dyDescent="0.3">
      <c r="A13" s="14"/>
      <c r="B13" s="14" t="s">
        <v>15</v>
      </c>
      <c r="C13" s="14"/>
      <c r="D13" s="600">
        <v>56000</v>
      </c>
      <c r="E13" s="52"/>
      <c r="F13" s="52"/>
      <c r="G13" s="52"/>
      <c r="H13" s="52"/>
      <c r="I13" s="52"/>
    </row>
    <row r="14" spans="1:13" s="29" customFormat="1" ht="17.399999999999999" x14ac:dyDescent="0.3">
      <c r="A14" s="14"/>
      <c r="B14" s="14" t="s">
        <v>16</v>
      </c>
      <c r="C14" s="14"/>
      <c r="D14" s="600">
        <v>28000</v>
      </c>
      <c r="E14" s="52"/>
      <c r="F14" s="52"/>
      <c r="G14" s="52"/>
      <c r="H14" s="52"/>
      <c r="I14" s="52"/>
    </row>
    <row r="15" spans="1:13" s="29" customFormat="1" ht="17.399999999999999" x14ac:dyDescent="0.3">
      <c r="A15" s="14"/>
      <c r="B15" s="14" t="s">
        <v>17</v>
      </c>
      <c r="C15" s="14"/>
      <c r="D15" s="14"/>
      <c r="E15" s="52"/>
      <c r="F15" s="52"/>
      <c r="G15" s="52"/>
      <c r="H15" s="52"/>
      <c r="I15" s="52"/>
    </row>
    <row r="16" spans="1:13" s="29" customFormat="1" ht="17.399999999999999" x14ac:dyDescent="0.3">
      <c r="A16" s="14"/>
      <c r="B16" s="14" t="s">
        <v>18</v>
      </c>
      <c r="C16" s="14"/>
      <c r="D16" s="600">
        <v>13000</v>
      </c>
      <c r="E16" s="52"/>
      <c r="F16" s="52"/>
      <c r="G16" s="52"/>
      <c r="H16" s="52"/>
      <c r="I16" s="52"/>
    </row>
    <row r="17" spans="1:10" s="29" customFormat="1" ht="17.399999999999999" x14ac:dyDescent="0.3">
      <c r="A17" s="14"/>
      <c r="B17" s="14" t="s">
        <v>19</v>
      </c>
      <c r="C17" s="14"/>
      <c r="D17" s="600">
        <v>15000</v>
      </c>
      <c r="E17" s="52"/>
      <c r="F17" s="52"/>
      <c r="G17" s="52"/>
      <c r="H17" s="52"/>
      <c r="I17" s="52"/>
    </row>
    <row r="18" spans="1:10" s="29" customFormat="1" ht="17.399999999999999" x14ac:dyDescent="0.3">
      <c r="A18" s="14"/>
      <c r="B18" s="14" t="s">
        <v>6</v>
      </c>
      <c r="C18" s="14"/>
      <c r="D18" s="600">
        <f>SUM(D12:D17)</f>
        <v>180000</v>
      </c>
      <c r="E18" s="52"/>
      <c r="F18" s="52"/>
      <c r="G18" s="52"/>
      <c r="H18" s="52"/>
      <c r="I18" s="52"/>
    </row>
    <row r="19" spans="1:10" s="29" customFormat="1" ht="17.399999999999999" x14ac:dyDescent="0.3">
      <c r="A19" s="14"/>
      <c r="B19" s="14"/>
      <c r="C19" s="14"/>
      <c r="D19" s="14"/>
      <c r="E19" s="52"/>
      <c r="F19" s="52"/>
      <c r="G19" s="52"/>
      <c r="H19" s="52"/>
      <c r="I19" s="52"/>
    </row>
    <row r="20" spans="1:10" s="29" customFormat="1" ht="17.399999999999999" x14ac:dyDescent="0.3">
      <c r="A20" s="14"/>
      <c r="B20" s="14" t="s">
        <v>20</v>
      </c>
      <c r="C20" s="14"/>
      <c r="D20" s="600">
        <v>90000</v>
      </c>
      <c r="E20" s="52"/>
      <c r="F20" s="52"/>
      <c r="G20" s="52"/>
      <c r="H20" s="52"/>
      <c r="I20" s="52"/>
    </row>
    <row r="21" spans="1:10" s="29" customFormat="1" ht="17.399999999999999" x14ac:dyDescent="0.3">
      <c r="A21" s="14"/>
      <c r="B21" s="14" t="s">
        <v>21</v>
      </c>
      <c r="C21" s="14"/>
      <c r="D21" s="601">
        <f>D18/D20</f>
        <v>2</v>
      </c>
    </row>
    <row r="22" spans="1:10" s="29" customFormat="1" ht="17.399999999999999" x14ac:dyDescent="0.3">
      <c r="A22" s="14"/>
      <c r="B22" s="14"/>
      <c r="C22" s="14"/>
      <c r="D22" s="14"/>
    </row>
    <row r="23" spans="1:10" s="29" customFormat="1" ht="17.399999999999999" x14ac:dyDescent="0.3">
      <c r="A23" s="14"/>
      <c r="B23" s="14"/>
      <c r="C23" s="14"/>
      <c r="D23" s="14"/>
      <c r="E23" s="14"/>
      <c r="F23" s="14"/>
      <c r="G23" s="14"/>
      <c r="H23" s="14"/>
      <c r="I23" s="14"/>
      <c r="J23" s="14"/>
    </row>
    <row r="24" spans="1:10" s="29" customFormat="1" ht="17.399999999999999" x14ac:dyDescent="0.3">
      <c r="A24" s="14"/>
      <c r="B24" s="803" t="s">
        <v>313</v>
      </c>
      <c r="C24" s="803"/>
      <c r="D24" s="803"/>
      <c r="E24" s="803"/>
      <c r="F24" s="803"/>
      <c r="G24" s="803"/>
      <c r="H24" s="803"/>
      <c r="I24" s="803"/>
      <c r="J24" s="14"/>
    </row>
    <row r="25" spans="1:10" s="29" customFormat="1" ht="17.399999999999999" x14ac:dyDescent="0.3">
      <c r="A25" s="14"/>
      <c r="B25" s="14"/>
      <c r="C25" s="14"/>
      <c r="D25" s="805" t="s">
        <v>8</v>
      </c>
      <c r="E25" s="805"/>
      <c r="F25" s="805"/>
      <c r="G25" s="805"/>
      <c r="H25" s="805"/>
      <c r="I25" s="805"/>
      <c r="J25" s="14"/>
    </row>
    <row r="26" spans="1:10" s="29" customFormat="1" ht="17.399999999999999" x14ac:dyDescent="0.3">
      <c r="A26" s="14"/>
      <c r="B26" s="805" t="s">
        <v>2</v>
      </c>
      <c r="C26" s="805"/>
      <c r="D26" s="602" t="s">
        <v>3</v>
      </c>
      <c r="E26" s="602" t="s">
        <v>4</v>
      </c>
      <c r="F26" s="602"/>
      <c r="G26" s="602" t="s">
        <v>5</v>
      </c>
      <c r="H26" s="602"/>
      <c r="I26" s="602" t="s">
        <v>6</v>
      </c>
      <c r="J26" s="14"/>
    </row>
    <row r="27" spans="1:10" s="29" customFormat="1" ht="17.399999999999999" x14ac:dyDescent="0.3">
      <c r="A27" s="14"/>
      <c r="B27" s="804" t="s">
        <v>309</v>
      </c>
      <c r="C27" s="804"/>
      <c r="D27" s="603">
        <v>2000</v>
      </c>
      <c r="E27" s="603">
        <v>10000</v>
      </c>
      <c r="F27" s="603"/>
      <c r="G27" s="603">
        <v>0</v>
      </c>
      <c r="H27" s="603"/>
      <c r="I27" s="603">
        <f>SUM(D27:G27)</f>
        <v>12000</v>
      </c>
      <c r="J27" s="14"/>
    </row>
    <row r="28" spans="1:10" s="29" customFormat="1" ht="17.399999999999999" x14ac:dyDescent="0.3">
      <c r="A28" s="14"/>
      <c r="B28" s="804" t="s">
        <v>310</v>
      </c>
      <c r="C28" s="804"/>
      <c r="D28" s="604">
        <v>24000</v>
      </c>
      <c r="E28" s="604">
        <v>18000</v>
      </c>
      <c r="F28" s="604"/>
      <c r="G28" s="604">
        <v>0</v>
      </c>
      <c r="H28" s="604"/>
      <c r="I28" s="604">
        <f>SUM(D28:G28)</f>
        <v>42000</v>
      </c>
      <c r="J28" s="14"/>
    </row>
    <row r="29" spans="1:10" s="29" customFormat="1" ht="17.399999999999999" x14ac:dyDescent="0.3">
      <c r="A29" s="14"/>
      <c r="B29" s="804" t="s">
        <v>311</v>
      </c>
      <c r="C29" s="804"/>
      <c r="D29" s="604">
        <v>8000</v>
      </c>
      <c r="E29" s="604">
        <v>34000</v>
      </c>
      <c r="F29" s="604"/>
      <c r="G29" s="604">
        <v>0</v>
      </c>
      <c r="H29" s="604"/>
      <c r="I29" s="604">
        <f>SUM(D29:G29)</f>
        <v>42000</v>
      </c>
      <c r="J29" s="14"/>
    </row>
    <row r="30" spans="1:10" s="29" customFormat="1" ht="17.399999999999999" x14ac:dyDescent="0.3">
      <c r="A30" s="14"/>
      <c r="B30" s="804" t="s">
        <v>312</v>
      </c>
      <c r="C30" s="804"/>
      <c r="D30" s="700">
        <v>1000</v>
      </c>
      <c r="E30" s="700">
        <v>16000</v>
      </c>
      <c r="F30" s="700"/>
      <c r="G30" s="700">
        <v>0</v>
      </c>
      <c r="H30" s="700"/>
      <c r="I30" s="700">
        <f>SUM(D30:G30)</f>
        <v>17000</v>
      </c>
      <c r="J30" s="14"/>
    </row>
    <row r="31" spans="1:10" s="29" customFormat="1" ht="18.600000000000001" customHeight="1" x14ac:dyDescent="0.3">
      <c r="A31" s="14"/>
      <c r="B31" s="14"/>
      <c r="C31" s="23"/>
      <c r="D31" s="603">
        <f>SUM(D27:D30)</f>
        <v>35000</v>
      </c>
      <c r="E31" s="603">
        <f>SUM(E27:E30)</f>
        <v>78000</v>
      </c>
      <c r="F31" s="603"/>
      <c r="G31" s="604"/>
      <c r="H31" s="604"/>
      <c r="I31" s="603">
        <f>SUM(I27:I30)</f>
        <v>113000</v>
      </c>
      <c r="J31" s="14"/>
    </row>
    <row r="32" spans="1:10" s="29" customFormat="1" ht="18.600000000000001" customHeight="1" x14ac:dyDescent="0.3">
      <c r="A32" s="14"/>
      <c r="B32" s="139" t="s">
        <v>132</v>
      </c>
      <c r="C32" s="23"/>
      <c r="D32" s="604"/>
      <c r="E32" s="604"/>
      <c r="F32" s="604"/>
      <c r="G32" s="604"/>
      <c r="H32" s="604"/>
      <c r="I32" s="603"/>
      <c r="J32" s="14"/>
    </row>
    <row r="33" spans="1:10" s="29" customFormat="1" ht="21" customHeight="1" x14ac:dyDescent="0.3">
      <c r="A33" s="14"/>
      <c r="B33" s="801" t="s">
        <v>10</v>
      </c>
      <c r="C33" s="801"/>
      <c r="D33" s="604">
        <v>60000</v>
      </c>
      <c r="E33" s="604">
        <v>0</v>
      </c>
      <c r="F33" s="604"/>
      <c r="G33" s="604">
        <v>0</v>
      </c>
      <c r="H33" s="604"/>
      <c r="I33" s="604">
        <f>SUM(D33:G33)</f>
        <v>60000</v>
      </c>
      <c r="J33" s="14"/>
    </row>
    <row r="34" spans="1:10" s="29" customFormat="1" ht="17.399999999999999" x14ac:dyDescent="0.3">
      <c r="A34" s="14"/>
      <c r="B34" s="802" t="s">
        <v>9</v>
      </c>
      <c r="C34" s="802"/>
      <c r="D34" s="604">
        <v>0</v>
      </c>
      <c r="E34" s="604">
        <v>50000</v>
      </c>
      <c r="F34" s="604"/>
      <c r="G34" s="604">
        <v>0</v>
      </c>
      <c r="H34" s="604"/>
      <c r="I34" s="604">
        <f>SUM(D34:G34)</f>
        <v>50000</v>
      </c>
      <c r="J34" s="14"/>
    </row>
    <row r="35" spans="1:10" s="29" customFormat="1" ht="17.399999999999999" x14ac:dyDescent="0.3">
      <c r="A35" s="14"/>
      <c r="B35" s="802" t="s">
        <v>11</v>
      </c>
      <c r="C35" s="802"/>
      <c r="D35" s="604">
        <v>0</v>
      </c>
      <c r="E35" s="604">
        <v>0</v>
      </c>
      <c r="F35" s="604"/>
      <c r="G35" s="604">
        <v>33000</v>
      </c>
      <c r="H35" s="604"/>
      <c r="I35" s="604">
        <f>SUM(D35:G35)</f>
        <v>33000</v>
      </c>
      <c r="J35" s="14"/>
    </row>
    <row r="36" spans="1:10" s="29" customFormat="1" ht="17.399999999999999" x14ac:dyDescent="0.3">
      <c r="A36" s="14"/>
      <c r="B36" s="802" t="s">
        <v>1</v>
      </c>
      <c r="C36" s="802"/>
      <c r="D36" s="604">
        <v>0</v>
      </c>
      <c r="E36" s="604">
        <v>0</v>
      </c>
      <c r="F36" s="604"/>
      <c r="G36" s="604">
        <v>15000</v>
      </c>
      <c r="H36" s="604"/>
      <c r="I36" s="604">
        <f>SUM(D36:G36)</f>
        <v>15000</v>
      </c>
      <c r="J36" s="14"/>
    </row>
    <row r="37" spans="1:10" s="29" customFormat="1" ht="17.399999999999999" x14ac:dyDescent="0.3">
      <c r="A37" s="14"/>
      <c r="B37" s="802" t="s">
        <v>0</v>
      </c>
      <c r="C37" s="802"/>
      <c r="D37" s="700">
        <v>0</v>
      </c>
      <c r="E37" s="700">
        <v>12000</v>
      </c>
      <c r="F37" s="700"/>
      <c r="G37" s="700">
        <v>0</v>
      </c>
      <c r="H37" s="700"/>
      <c r="I37" s="700">
        <f>SUM(D37:G37)</f>
        <v>12000</v>
      </c>
      <c r="J37" s="14"/>
    </row>
    <row r="38" spans="1:10" s="29" customFormat="1" ht="17.399999999999999" x14ac:dyDescent="0.3">
      <c r="A38" s="14"/>
      <c r="B38" s="23" t="s">
        <v>214</v>
      </c>
      <c r="C38" s="14"/>
      <c r="D38" s="605">
        <f>SUM(D33:D37)</f>
        <v>60000</v>
      </c>
      <c r="E38" s="605">
        <f>SUM(E33:E37)</f>
        <v>62000</v>
      </c>
      <c r="F38" s="605"/>
      <c r="G38" s="605">
        <f>SUM(G33:G37)</f>
        <v>48000</v>
      </c>
      <c r="H38" s="605"/>
      <c r="I38" s="605">
        <f>SUM(I33:I37)</f>
        <v>170000</v>
      </c>
      <c r="J38" s="14"/>
    </row>
    <row r="39" spans="1:10" ht="13.8" thickBot="1" x14ac:dyDescent="0.3"/>
    <row r="40" spans="1:10" s="29" customFormat="1" ht="18" thickBot="1" x14ac:dyDescent="0.35">
      <c r="A40" s="784" t="s">
        <v>630</v>
      </c>
      <c r="B40" s="785"/>
      <c r="C40" s="786"/>
      <c r="D40" s="37"/>
    </row>
    <row r="41" spans="1:10" s="29" customFormat="1" ht="17.399999999999999" x14ac:dyDescent="0.3">
      <c r="B41" s="37"/>
      <c r="C41" s="37"/>
      <c r="D41" s="37"/>
    </row>
    <row r="42" spans="1:10" s="29" customFormat="1" ht="17.399999999999999" x14ac:dyDescent="0.3">
      <c r="B42" s="14" t="s">
        <v>697</v>
      </c>
      <c r="C42" s="37"/>
      <c r="D42" s="37"/>
    </row>
    <row r="43" spans="1:10" s="29" customFormat="1" ht="17.399999999999999" x14ac:dyDescent="0.3">
      <c r="B43" s="14" t="s">
        <v>698</v>
      </c>
      <c r="C43" s="37"/>
      <c r="D43" s="37"/>
    </row>
    <row r="44" spans="1:10" s="29" customFormat="1" ht="37.5" customHeight="1" x14ac:dyDescent="0.3">
      <c r="B44" s="801" t="s">
        <v>821</v>
      </c>
      <c r="C44" s="801"/>
      <c r="D44" s="801"/>
      <c r="E44" s="801"/>
      <c r="F44" s="801"/>
      <c r="G44" s="801"/>
      <c r="H44" s="801"/>
      <c r="I44" s="801"/>
    </row>
    <row r="45" spans="1:10" s="29" customFormat="1" ht="17.399999999999999" x14ac:dyDescent="0.3">
      <c r="A45" s="14"/>
      <c r="B45" s="14" t="s">
        <v>699</v>
      </c>
      <c r="C45" s="37"/>
      <c r="D45" s="37"/>
    </row>
    <row r="46" spans="1:10" s="29" customFormat="1" ht="18" thickBot="1" x14ac:dyDescent="0.35">
      <c r="A46" s="14"/>
    </row>
    <row r="47" spans="1:10" ht="18" thickBot="1" x14ac:dyDescent="0.35">
      <c r="A47" s="784" t="s">
        <v>273</v>
      </c>
      <c r="B47" s="785"/>
      <c r="C47" s="786"/>
    </row>
    <row r="48" spans="1:10" ht="15" x14ac:dyDescent="0.25">
      <c r="B48" s="2"/>
    </row>
    <row r="49" spans="1:9" ht="17.399999999999999" x14ac:dyDescent="0.3">
      <c r="A49" s="89" t="s">
        <v>469</v>
      </c>
      <c r="B49" s="2"/>
    </row>
    <row r="50" spans="1:9" ht="15" x14ac:dyDescent="0.25">
      <c r="B50" s="2"/>
    </row>
    <row r="51" spans="1:9" s="29" customFormat="1" ht="18.600000000000001" customHeight="1" x14ac:dyDescent="0.3">
      <c r="A51" s="14"/>
      <c r="B51" s="169" t="s">
        <v>132</v>
      </c>
      <c r="C51" s="3"/>
      <c r="D51" s="159"/>
      <c r="E51" s="159"/>
      <c r="F51" s="159"/>
      <c r="G51" s="159"/>
      <c r="H51" s="159"/>
      <c r="I51" s="161"/>
    </row>
    <row r="52" spans="1:9" s="29" customFormat="1" ht="21" customHeight="1" x14ac:dyDescent="0.3">
      <c r="A52" s="14"/>
      <c r="B52" s="808" t="s">
        <v>10</v>
      </c>
      <c r="C52" s="808"/>
      <c r="D52" s="159">
        <v>60000</v>
      </c>
      <c r="E52" s="159">
        <v>0</v>
      </c>
      <c r="F52" s="159"/>
      <c r="G52" s="159">
        <v>0</v>
      </c>
      <c r="H52" s="159"/>
      <c r="I52" s="159">
        <f>SUM(D52:G52)</f>
        <v>60000</v>
      </c>
    </row>
    <row r="53" spans="1:9" s="29" customFormat="1" ht="17.399999999999999" x14ac:dyDescent="0.3">
      <c r="A53" s="14"/>
      <c r="B53" s="809" t="s">
        <v>9</v>
      </c>
      <c r="C53" s="809"/>
      <c r="D53" s="159">
        <v>0</v>
      </c>
      <c r="E53" s="159">
        <v>50000</v>
      </c>
      <c r="F53" s="159"/>
      <c r="G53" s="159">
        <v>0</v>
      </c>
      <c r="H53" s="159"/>
      <c r="I53" s="159">
        <f>SUM(D53:G53)</f>
        <v>50000</v>
      </c>
    </row>
    <row r="54" spans="1:9" s="29" customFormat="1" ht="17.399999999999999" x14ac:dyDescent="0.3">
      <c r="A54" s="14"/>
      <c r="B54" s="809" t="s">
        <v>11</v>
      </c>
      <c r="C54" s="809"/>
      <c r="D54" s="159">
        <v>0</v>
      </c>
      <c r="E54" s="159">
        <v>0</v>
      </c>
      <c r="F54" s="159"/>
      <c r="G54" s="159">
        <v>33000</v>
      </c>
      <c r="H54" s="159"/>
      <c r="I54" s="159">
        <f>SUM(D54:G54)</f>
        <v>33000</v>
      </c>
    </row>
    <row r="55" spans="1:9" s="29" customFormat="1" ht="17.399999999999999" x14ac:dyDescent="0.3">
      <c r="A55" s="14"/>
      <c r="B55" s="809" t="s">
        <v>1</v>
      </c>
      <c r="C55" s="809"/>
      <c r="D55" s="159">
        <v>0</v>
      </c>
      <c r="E55" s="159">
        <v>0</v>
      </c>
      <c r="F55" s="159"/>
      <c r="G55" s="159">
        <v>15000</v>
      </c>
      <c r="H55" s="159"/>
      <c r="I55" s="159">
        <f>SUM(D55:G55)</f>
        <v>15000</v>
      </c>
    </row>
    <row r="56" spans="1:9" s="29" customFormat="1" ht="18" thickBot="1" x14ac:dyDescent="0.35">
      <c r="A56" s="14"/>
      <c r="B56" s="809" t="s">
        <v>0</v>
      </c>
      <c r="C56" s="809"/>
      <c r="D56" s="160">
        <v>0</v>
      </c>
      <c r="E56" s="160">
        <v>12000</v>
      </c>
      <c r="F56" s="160"/>
      <c r="G56" s="160">
        <v>0</v>
      </c>
      <c r="H56" s="160"/>
      <c r="I56" s="159">
        <f>SUM(D56:G56)</f>
        <v>12000</v>
      </c>
    </row>
    <row r="57" spans="1:9" s="29" customFormat="1" ht="18" thickBot="1" x14ac:dyDescent="0.35">
      <c r="A57" s="14"/>
      <c r="B57" s="176" t="s">
        <v>322</v>
      </c>
      <c r="C57" s="37"/>
      <c r="D57" s="55">
        <f>SUM(D52:D56)</f>
        <v>60000</v>
      </c>
      <c r="E57" s="55">
        <f>SUM(E52:E56)</f>
        <v>62000</v>
      </c>
      <c r="F57" s="55" t="s">
        <v>172</v>
      </c>
      <c r="G57" s="55">
        <f>SUM(G52:G56)</f>
        <v>48000</v>
      </c>
      <c r="H57" s="170" t="s">
        <v>172</v>
      </c>
      <c r="I57" s="702">
        <f>SUM(I52:I56)</f>
        <v>170000</v>
      </c>
    </row>
    <row r="58" spans="1:9" ht="15" x14ac:dyDescent="0.25">
      <c r="B58" s="2"/>
    </row>
    <row r="59" spans="1:9" ht="17.399999999999999" x14ac:dyDescent="0.3">
      <c r="A59" s="90" t="s">
        <v>276</v>
      </c>
      <c r="B59" s="2"/>
      <c r="C59" s="88"/>
      <c r="D59" s="168"/>
    </row>
    <row r="60" spans="1:9" s="29" customFormat="1" ht="17.399999999999999" x14ac:dyDescent="0.3">
      <c r="A60" s="14"/>
      <c r="B60" s="807" t="s">
        <v>2</v>
      </c>
      <c r="C60" s="807"/>
      <c r="D60" s="80"/>
      <c r="E60" s="80" t="s">
        <v>4</v>
      </c>
      <c r="F60" s="80"/>
      <c r="G60" s="80"/>
      <c r="H60" s="80"/>
      <c r="I60" s="80" t="s">
        <v>316</v>
      </c>
    </row>
    <row r="61" spans="1:9" s="29" customFormat="1" ht="17.399999999999999" x14ac:dyDescent="0.3">
      <c r="A61" s="14"/>
      <c r="B61" s="806" t="s">
        <v>309</v>
      </c>
      <c r="C61" s="806"/>
      <c r="D61" s="161"/>
      <c r="E61" s="161">
        <v>10000</v>
      </c>
      <c r="F61" s="161"/>
      <c r="G61" s="161"/>
      <c r="H61" s="161"/>
      <c r="I61" s="161"/>
    </row>
    <row r="62" spans="1:9" s="29" customFormat="1" ht="17.399999999999999" x14ac:dyDescent="0.3">
      <c r="A62" s="14"/>
      <c r="B62" s="806" t="s">
        <v>310</v>
      </c>
      <c r="C62" s="806"/>
      <c r="D62" s="159"/>
      <c r="E62" s="159">
        <v>18000</v>
      </c>
      <c r="F62" s="159"/>
      <c r="G62" s="159"/>
      <c r="H62" s="159"/>
      <c r="I62" s="159"/>
    </row>
    <row r="63" spans="1:9" s="29" customFormat="1" ht="17.399999999999999" x14ac:dyDescent="0.3">
      <c r="A63" s="14"/>
      <c r="B63" s="806" t="s">
        <v>311</v>
      </c>
      <c r="C63" s="806"/>
      <c r="D63" s="159"/>
      <c r="E63" s="159">
        <v>34000</v>
      </c>
      <c r="F63" s="159"/>
      <c r="G63" s="159"/>
      <c r="H63" s="159"/>
      <c r="I63" s="159"/>
    </row>
    <row r="64" spans="1:9" s="29" customFormat="1" ht="21" x14ac:dyDescent="0.6">
      <c r="A64" s="14"/>
      <c r="B64" s="806" t="s">
        <v>312</v>
      </c>
      <c r="C64" s="806"/>
      <c r="D64" s="162"/>
      <c r="E64" s="162">
        <v>16000</v>
      </c>
      <c r="F64" s="162"/>
      <c r="G64" s="159"/>
      <c r="H64" s="159"/>
      <c r="I64" s="162"/>
    </row>
    <row r="65" spans="1:12" s="29" customFormat="1" ht="18.600000000000001" customHeight="1" x14ac:dyDescent="0.3">
      <c r="A65" s="14"/>
      <c r="B65" s="37"/>
      <c r="C65" s="3"/>
      <c r="D65" s="161"/>
      <c r="E65" s="161">
        <f>SUM(E61:E64)</f>
        <v>78000</v>
      </c>
      <c r="F65" s="161" t="s">
        <v>314</v>
      </c>
      <c r="G65" s="164">
        <f>D21</f>
        <v>2</v>
      </c>
      <c r="H65" s="165" t="s">
        <v>315</v>
      </c>
      <c r="I65" s="323">
        <f>E65*G65</f>
        <v>156000</v>
      </c>
    </row>
    <row r="66" spans="1:12" ht="17.399999999999999" x14ac:dyDescent="0.3">
      <c r="A66" s="29" t="s">
        <v>420</v>
      </c>
      <c r="C66" s="29"/>
      <c r="D66" s="123">
        <f>I65</f>
        <v>156000</v>
      </c>
      <c r="E66" s="29"/>
      <c r="F66" s="29"/>
      <c r="G66" s="29"/>
      <c r="H66" s="29"/>
    </row>
    <row r="67" spans="1:12" s="29" customFormat="1" ht="21.6" thickBot="1" x14ac:dyDescent="0.65">
      <c r="B67" s="29" t="s">
        <v>317</v>
      </c>
      <c r="D67" s="166">
        <f>I57</f>
        <v>170000</v>
      </c>
      <c r="E67" s="29" t="s">
        <v>421</v>
      </c>
    </row>
    <row r="68" spans="1:12" ht="18" thickBot="1" x14ac:dyDescent="0.35">
      <c r="B68" s="536" t="s">
        <v>318</v>
      </c>
      <c r="C68" s="541"/>
      <c r="D68" s="565">
        <f>D67-D66</f>
        <v>14000</v>
      </c>
      <c r="E68" s="29"/>
      <c r="F68" s="29"/>
      <c r="G68" s="29"/>
      <c r="H68" s="29"/>
      <c r="I68" s="29"/>
      <c r="J68" s="29"/>
    </row>
    <row r="69" spans="1:12" ht="18" thickBot="1" x14ac:dyDescent="0.35">
      <c r="A69" s="92" t="s">
        <v>277</v>
      </c>
      <c r="B69" s="29"/>
      <c r="C69" s="29"/>
      <c r="D69" s="29"/>
      <c r="E69" s="29"/>
      <c r="F69" s="29"/>
      <c r="G69" s="29"/>
      <c r="H69" s="29"/>
      <c r="I69" s="29"/>
      <c r="J69" s="29"/>
    </row>
    <row r="70" spans="1:12" s="24" customFormat="1" ht="18" customHeight="1" thickBot="1" x14ac:dyDescent="0.35">
      <c r="B70" s="91"/>
      <c r="C70" s="88" t="s">
        <v>320</v>
      </c>
      <c r="D70" s="701">
        <f>G6+I27+E27*D21</f>
        <v>108500</v>
      </c>
      <c r="E70" s="91"/>
      <c r="F70" s="91"/>
      <c r="G70" s="91"/>
      <c r="H70" s="91"/>
      <c r="I70" s="91"/>
      <c r="J70" s="91"/>
      <c r="K70" s="91"/>
      <c r="L70" s="23"/>
    </row>
    <row r="71" spans="1:12" ht="17.399999999999999" x14ac:dyDescent="0.3">
      <c r="B71" s="29"/>
      <c r="C71" s="29"/>
      <c r="D71" s="29"/>
      <c r="E71" s="29"/>
      <c r="F71" s="29"/>
      <c r="G71" s="29"/>
      <c r="H71" s="29"/>
      <c r="I71" s="29"/>
      <c r="J71" s="29"/>
    </row>
    <row r="72" spans="1:12" ht="17.399999999999999" x14ac:dyDescent="0.3">
      <c r="B72" s="29"/>
      <c r="C72" s="29"/>
      <c r="D72" s="29"/>
      <c r="E72" s="29"/>
      <c r="F72" s="29"/>
      <c r="G72" s="29"/>
      <c r="H72" s="29"/>
      <c r="I72" s="29"/>
      <c r="J72" s="29"/>
    </row>
    <row r="73" spans="1:12" ht="17.399999999999999" x14ac:dyDescent="0.3">
      <c r="B73" s="29"/>
      <c r="C73" s="29"/>
      <c r="D73" s="29"/>
      <c r="E73" s="29"/>
      <c r="F73" s="29"/>
      <c r="G73" s="29"/>
      <c r="H73" s="29"/>
      <c r="I73" s="29" t="s">
        <v>172</v>
      </c>
      <c r="J73" s="29"/>
    </row>
    <row r="74" spans="1:12" s="26" customFormat="1" ht="18" thickBot="1" x14ac:dyDescent="0.35">
      <c r="A74" s="90" t="s">
        <v>278</v>
      </c>
      <c r="B74" s="31"/>
      <c r="C74" s="31"/>
      <c r="D74" s="31"/>
      <c r="E74" s="31"/>
      <c r="F74" s="31"/>
      <c r="G74" s="31"/>
      <c r="H74" s="31"/>
      <c r="I74" s="31"/>
      <c r="J74" s="31"/>
    </row>
    <row r="75" spans="1:12" s="29" customFormat="1" ht="18" thickBot="1" x14ac:dyDescent="0.35">
      <c r="C75" s="88" t="s">
        <v>274</v>
      </c>
      <c r="D75" s="701">
        <f>SUM(I28:I30)+SUM(E28:E30)*D21</f>
        <v>237000</v>
      </c>
      <c r="E75" s="118" t="s">
        <v>319</v>
      </c>
    </row>
    <row r="76" spans="1:12" ht="17.399999999999999" x14ac:dyDescent="0.3">
      <c r="B76" s="29"/>
      <c r="C76" s="88"/>
      <c r="D76" s="167"/>
      <c r="E76" s="29"/>
      <c r="F76" s="29"/>
      <c r="G76" s="29"/>
      <c r="H76" s="29"/>
      <c r="I76" s="29"/>
      <c r="J76" s="29"/>
    </row>
    <row r="77" spans="1:12" ht="17.399999999999999" x14ac:dyDescent="0.3">
      <c r="B77" s="29"/>
      <c r="C77" s="29"/>
      <c r="D77" s="29"/>
      <c r="E77" s="29"/>
      <c r="F77" s="29"/>
      <c r="G77" s="29"/>
      <c r="H77" s="29"/>
      <c r="I77" s="29"/>
      <c r="J77" s="29"/>
    </row>
    <row r="78" spans="1:12" ht="17.399999999999999" x14ac:dyDescent="0.3">
      <c r="A78" s="14"/>
      <c r="B78" s="807" t="s">
        <v>2</v>
      </c>
      <c r="C78" s="807"/>
      <c r="D78" s="80" t="s">
        <v>3</v>
      </c>
      <c r="E78" s="80" t="s">
        <v>4</v>
      </c>
      <c r="F78" s="80"/>
      <c r="G78" s="80"/>
      <c r="H78" s="80"/>
      <c r="I78" s="80" t="s">
        <v>316</v>
      </c>
      <c r="J78" s="29"/>
    </row>
    <row r="79" spans="1:12" ht="17.399999999999999" x14ac:dyDescent="0.3">
      <c r="A79" s="14"/>
      <c r="B79" s="806" t="s">
        <v>309</v>
      </c>
      <c r="C79" s="806"/>
      <c r="D79" s="161" t="s">
        <v>172</v>
      </c>
      <c r="E79" s="161">
        <v>0</v>
      </c>
      <c r="F79" s="161"/>
      <c r="G79" s="161"/>
      <c r="H79" s="161"/>
      <c r="I79" s="161"/>
      <c r="J79" s="29"/>
    </row>
    <row r="80" spans="1:12" ht="17.399999999999999" x14ac:dyDescent="0.3">
      <c r="A80" s="14"/>
      <c r="B80" s="806" t="s">
        <v>310</v>
      </c>
      <c r="C80" s="806"/>
      <c r="D80" s="159">
        <v>24000</v>
      </c>
      <c r="E80" s="159">
        <v>18000</v>
      </c>
      <c r="F80" s="159"/>
      <c r="G80" s="159"/>
      <c r="H80" s="159"/>
      <c r="I80" s="159"/>
      <c r="J80" s="29"/>
    </row>
    <row r="81" spans="1:10" ht="17.399999999999999" x14ac:dyDescent="0.3">
      <c r="A81" s="14"/>
      <c r="B81" s="806" t="s">
        <v>311</v>
      </c>
      <c r="C81" s="806"/>
      <c r="D81" s="159">
        <v>8000</v>
      </c>
      <c r="E81" s="159">
        <v>34000</v>
      </c>
      <c r="F81" s="159"/>
      <c r="G81" s="159"/>
      <c r="H81" s="159"/>
      <c r="I81" s="159"/>
      <c r="J81" s="29"/>
    </row>
    <row r="82" spans="1:10" ht="21" x14ac:dyDescent="0.6">
      <c r="A82" s="14"/>
      <c r="B82" s="806" t="s">
        <v>312</v>
      </c>
      <c r="C82" s="806"/>
      <c r="D82" s="162">
        <v>1000</v>
      </c>
      <c r="E82" s="162">
        <v>16000</v>
      </c>
      <c r="F82" s="162"/>
      <c r="G82" s="159"/>
      <c r="H82" s="159"/>
      <c r="I82" s="162"/>
      <c r="J82" s="29"/>
    </row>
    <row r="83" spans="1:10" ht="17.399999999999999" x14ac:dyDescent="0.3">
      <c r="A83" s="14"/>
      <c r="B83" s="37"/>
      <c r="C83" s="3"/>
      <c r="D83" s="172">
        <f>SUM(D79:D82)</f>
        <v>33000</v>
      </c>
      <c r="E83" s="172">
        <f>SUM(E79:E82)</f>
        <v>68000</v>
      </c>
      <c r="F83" s="172" t="s">
        <v>314</v>
      </c>
      <c r="G83" s="173">
        <f>D21</f>
        <v>2</v>
      </c>
      <c r="H83" s="174" t="s">
        <v>315</v>
      </c>
      <c r="I83" s="172">
        <f>E83*G83</f>
        <v>136000</v>
      </c>
      <c r="J83" s="29"/>
    </row>
    <row r="84" spans="1:10" ht="17.399999999999999" x14ac:dyDescent="0.3">
      <c r="B84" s="29"/>
      <c r="C84" s="29"/>
      <c r="D84" s="29"/>
      <c r="E84" s="29"/>
      <c r="F84" s="29"/>
      <c r="G84" s="29"/>
      <c r="H84" s="29"/>
      <c r="I84" s="29"/>
      <c r="J84" s="29"/>
    </row>
  </sheetData>
  <mergeCells count="33">
    <mergeCell ref="B52:C52"/>
    <mergeCell ref="B53:C53"/>
    <mergeCell ref="B54:C54"/>
    <mergeCell ref="B80:C80"/>
    <mergeCell ref="B79:C79"/>
    <mergeCell ref="B55:C55"/>
    <mergeCell ref="B56:C56"/>
    <mergeCell ref="B82:C82"/>
    <mergeCell ref="B60:C60"/>
    <mergeCell ref="B61:C61"/>
    <mergeCell ref="B62:C62"/>
    <mergeCell ref="B63:C63"/>
    <mergeCell ref="B64:C64"/>
    <mergeCell ref="B78:C78"/>
    <mergeCell ref="B81:C81"/>
    <mergeCell ref="B33:C33"/>
    <mergeCell ref="B35:C35"/>
    <mergeCell ref="B34:C34"/>
    <mergeCell ref="D25:I25"/>
    <mergeCell ref="B26:C26"/>
    <mergeCell ref="B27:C27"/>
    <mergeCell ref="B28:C28"/>
    <mergeCell ref="B24:I24"/>
    <mergeCell ref="B29:C29"/>
    <mergeCell ref="B30:C30"/>
    <mergeCell ref="A1:I1"/>
    <mergeCell ref="A3:C3"/>
    <mergeCell ref="B4:I4"/>
    <mergeCell ref="A47:C47"/>
    <mergeCell ref="A40:C40"/>
    <mergeCell ref="B44:I44"/>
    <mergeCell ref="B36:C36"/>
    <mergeCell ref="B37:C37"/>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legacyDrawing r:id="rId3"/>
  <oleObjects>
    <mc:AlternateContent xmlns:mc="http://schemas.openxmlformats.org/markup-compatibility/2006">
      <mc:Choice Requires="x14">
        <oleObject progId="Word.Document.8" shapeId="12292" r:id="rId4">
          <objectPr defaultSize="0" autoPict="0" r:id="rId5">
            <anchor moveWithCells="1">
              <from>
                <xdr:col>1</xdr:col>
                <xdr:colOff>0</xdr:colOff>
                <xdr:row>71</xdr:row>
                <xdr:rowOff>0</xdr:rowOff>
              </from>
              <to>
                <xdr:col>7</xdr:col>
                <xdr:colOff>0</xdr:colOff>
                <xdr:row>73</xdr:row>
                <xdr:rowOff>0</xdr:rowOff>
              </to>
            </anchor>
          </objectPr>
        </oleObject>
      </mc:Choice>
      <mc:Fallback>
        <oleObject progId="Word.Document.8" shapeId="12292" r:id="rId4"/>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91"/>
  <sheetViews>
    <sheetView showGridLines="0" topLeftCell="A32" zoomScaleNormal="100" workbookViewId="0">
      <selection activeCell="B37" sqref="B37"/>
    </sheetView>
  </sheetViews>
  <sheetFormatPr defaultRowHeight="13.2" x14ac:dyDescent="0.25"/>
  <cols>
    <col min="1" max="1" width="5.77734375" customWidth="1"/>
    <col min="2" max="2" width="11.77734375" customWidth="1"/>
    <col min="3" max="3" width="16.109375" customWidth="1"/>
    <col min="4" max="4" width="23.77734375" customWidth="1"/>
    <col min="5" max="5" width="26.21875" customWidth="1"/>
    <col min="6" max="6" width="14.21875" customWidth="1"/>
    <col min="8" max="8" width="13.77734375" customWidth="1"/>
  </cols>
  <sheetData>
    <row r="1" spans="1:9" ht="21.6" thickBot="1" x14ac:dyDescent="0.45">
      <c r="A1" s="765" t="s">
        <v>522</v>
      </c>
      <c r="B1" s="766"/>
      <c r="C1" s="766"/>
      <c r="D1" s="766"/>
      <c r="E1" s="766"/>
      <c r="F1" s="766"/>
      <c r="G1" s="766"/>
      <c r="H1" s="766"/>
      <c r="I1" s="776"/>
    </row>
    <row r="30" spans="1:3" ht="13.8" thickBot="1" x14ac:dyDescent="0.3"/>
    <row r="31" spans="1:3" s="29" customFormat="1" ht="18" thickBot="1" x14ac:dyDescent="0.35">
      <c r="A31" s="784" t="s">
        <v>630</v>
      </c>
      <c r="B31" s="785"/>
      <c r="C31" s="786"/>
    </row>
    <row r="32" spans="1:3" s="29" customFormat="1" ht="17.399999999999999" x14ac:dyDescent="0.3"/>
    <row r="33" spans="1:10" s="29" customFormat="1" ht="17.399999999999999" x14ac:dyDescent="0.3">
      <c r="B33" s="29" t="s">
        <v>700</v>
      </c>
    </row>
    <row r="34" spans="1:10" s="29" customFormat="1" ht="22.05" customHeight="1" x14ac:dyDescent="0.3">
      <c r="B34" s="29" t="s">
        <v>701</v>
      </c>
    </row>
    <row r="35" spans="1:10" s="29" customFormat="1" ht="22.05" customHeight="1" x14ac:dyDescent="0.3">
      <c r="B35" s="29" t="s">
        <v>869</v>
      </c>
      <c r="C35" s="685"/>
      <c r="D35" s="685"/>
      <c r="E35" s="685"/>
      <c r="F35" s="685"/>
      <c r="G35" s="685"/>
    </row>
    <row r="36" spans="1:10" s="29" customFormat="1" ht="22.05" customHeight="1" x14ac:dyDescent="0.3">
      <c r="B36" s="29" t="s">
        <v>767</v>
      </c>
    </row>
    <row r="37" spans="1:10" s="29" customFormat="1" ht="39.450000000000003" customHeight="1" x14ac:dyDescent="0.3">
      <c r="B37" s="787" t="s">
        <v>889</v>
      </c>
      <c r="C37" s="787"/>
      <c r="D37" s="787"/>
      <c r="E37" s="787"/>
      <c r="F37" s="787"/>
      <c r="G37" s="787"/>
      <c r="H37" s="787"/>
    </row>
    <row r="38" spans="1:10" s="29" customFormat="1" ht="57.45" customHeight="1" x14ac:dyDescent="0.3">
      <c r="B38" s="787" t="s">
        <v>891</v>
      </c>
      <c r="C38" s="787"/>
      <c r="D38" s="787"/>
      <c r="E38" s="787"/>
      <c r="F38" s="787"/>
      <c r="G38" s="787"/>
      <c r="H38" s="787"/>
    </row>
    <row r="39" spans="1:10" s="29" customFormat="1" ht="18" thickBot="1" x14ac:dyDescent="0.35"/>
    <row r="40" spans="1:10" ht="18" thickBot="1" x14ac:dyDescent="0.35">
      <c r="A40" s="784" t="s">
        <v>271</v>
      </c>
      <c r="B40" s="785"/>
      <c r="C40" s="786"/>
      <c r="D40" s="309"/>
      <c r="E40" s="11"/>
      <c r="F40" s="11"/>
      <c r="G40" s="11"/>
      <c r="H40" s="11"/>
      <c r="I40" s="11"/>
      <c r="J40" s="11"/>
    </row>
    <row r="42" spans="1:10" ht="18" thickBot="1" x14ac:dyDescent="0.35">
      <c r="A42" s="240">
        <v>1</v>
      </c>
      <c r="B42" s="241" t="s">
        <v>424</v>
      </c>
    </row>
    <row r="43" spans="1:10" ht="18.600000000000001" thickBot="1" x14ac:dyDescent="0.35">
      <c r="A43" s="240"/>
      <c r="B43" s="241" t="s">
        <v>750</v>
      </c>
      <c r="E43" s="645" t="s">
        <v>751</v>
      </c>
      <c r="F43" s="646"/>
    </row>
    <row r="44" spans="1:10" ht="17.399999999999999" x14ac:dyDescent="0.25">
      <c r="A44" s="242"/>
    </row>
    <row r="45" spans="1:10" ht="17.399999999999999" x14ac:dyDescent="0.3">
      <c r="A45" s="240">
        <v>2</v>
      </c>
      <c r="B45" s="241" t="s">
        <v>425</v>
      </c>
      <c r="E45" s="243">
        <v>1800</v>
      </c>
    </row>
    <row r="46" spans="1:10" ht="17.399999999999999" x14ac:dyDescent="0.25">
      <c r="C46" s="241" t="s">
        <v>426</v>
      </c>
      <c r="F46" s="243">
        <v>1800</v>
      </c>
    </row>
    <row r="47" spans="1:10" ht="17.399999999999999" x14ac:dyDescent="0.25">
      <c r="A47" s="241"/>
    </row>
    <row r="48" spans="1:10" ht="21.75" customHeight="1" x14ac:dyDescent="0.25">
      <c r="B48" s="812" t="s">
        <v>472</v>
      </c>
      <c r="C48" s="813"/>
      <c r="D48" s="813"/>
      <c r="E48" s="243">
        <v>1025</v>
      </c>
    </row>
    <row r="49" spans="1:6" ht="17.399999999999999" x14ac:dyDescent="0.25">
      <c r="C49" s="241" t="s">
        <v>428</v>
      </c>
      <c r="F49" s="243">
        <v>1025</v>
      </c>
    </row>
    <row r="50" spans="1:6" ht="17.399999999999999" x14ac:dyDescent="0.25">
      <c r="A50" s="366"/>
      <c r="B50" s="232"/>
      <c r="C50" s="232"/>
      <c r="D50" s="232"/>
      <c r="E50" s="232"/>
      <c r="F50" s="232"/>
    </row>
    <row r="51" spans="1:6" ht="17.399999999999999" x14ac:dyDescent="0.25">
      <c r="A51" s="232"/>
      <c r="B51" s="366" t="s">
        <v>473</v>
      </c>
      <c r="C51" s="232"/>
      <c r="D51" s="232"/>
      <c r="E51" s="367">
        <v>336</v>
      </c>
      <c r="F51" s="232"/>
    </row>
    <row r="52" spans="1:6" ht="17.399999999999999" x14ac:dyDescent="0.25">
      <c r="A52" s="232"/>
      <c r="B52" s="232"/>
      <c r="C52" s="366" t="s">
        <v>429</v>
      </c>
      <c r="D52" s="232"/>
      <c r="E52" s="232"/>
      <c r="F52" s="367">
        <v>336</v>
      </c>
    </row>
    <row r="53" spans="1:6" ht="17.399999999999999" x14ac:dyDescent="0.25">
      <c r="A53" s="232"/>
      <c r="C53" s="232"/>
      <c r="D53" s="368" t="s">
        <v>517</v>
      </c>
      <c r="E53" s="232"/>
      <c r="F53" s="232"/>
    </row>
    <row r="54" spans="1:6" ht="17.399999999999999" x14ac:dyDescent="0.25">
      <c r="A54" s="366"/>
      <c r="B54" s="232"/>
      <c r="C54" s="232"/>
      <c r="D54" s="232"/>
      <c r="E54" s="232"/>
      <c r="F54" s="232"/>
    </row>
    <row r="55" spans="1:6" ht="17.399999999999999" x14ac:dyDescent="0.25">
      <c r="B55" s="241" t="s">
        <v>474</v>
      </c>
      <c r="E55" s="243">
        <v>6510</v>
      </c>
    </row>
    <row r="56" spans="1:6" ht="17.399999999999999" x14ac:dyDescent="0.25">
      <c r="C56" s="312" t="s">
        <v>430</v>
      </c>
      <c r="F56" s="243">
        <v>6510</v>
      </c>
    </row>
    <row r="57" spans="1:6" ht="17.399999999999999" x14ac:dyDescent="0.25">
      <c r="A57" s="241"/>
    </row>
    <row r="58" spans="1:6" ht="26.25" customHeight="1" x14ac:dyDescent="0.25">
      <c r="B58" s="310" t="s">
        <v>475</v>
      </c>
      <c r="C58" s="311"/>
      <c r="D58" s="311"/>
      <c r="E58" s="243">
        <v>140000</v>
      </c>
    </row>
    <row r="59" spans="1:6" ht="17.399999999999999" x14ac:dyDescent="0.25">
      <c r="B59" s="241" t="s">
        <v>431</v>
      </c>
      <c r="E59" s="243">
        <v>20000</v>
      </c>
    </row>
    <row r="60" spans="1:6" ht="17.399999999999999" x14ac:dyDescent="0.25">
      <c r="C60" s="241" t="s">
        <v>456</v>
      </c>
      <c r="F60" s="243">
        <v>160000</v>
      </c>
    </row>
    <row r="61" spans="1:6" ht="17.399999999999999" x14ac:dyDescent="0.25">
      <c r="A61" s="241"/>
    </row>
    <row r="62" spans="1:6" ht="17.399999999999999" x14ac:dyDescent="0.25">
      <c r="B62" s="241" t="s">
        <v>476</v>
      </c>
      <c r="E62" s="243">
        <v>6270</v>
      </c>
    </row>
    <row r="63" spans="1:6" ht="17.399999999999999" x14ac:dyDescent="0.25">
      <c r="C63" s="241" t="s">
        <v>435</v>
      </c>
      <c r="F63" s="243">
        <v>6270</v>
      </c>
    </row>
    <row r="64" spans="1:6" ht="17.399999999999999" x14ac:dyDescent="0.25">
      <c r="A64" s="241"/>
    </row>
    <row r="65" spans="1:10" ht="17.399999999999999" x14ac:dyDescent="0.25">
      <c r="B65" s="366" t="s">
        <v>477</v>
      </c>
      <c r="E65" s="243">
        <v>24500</v>
      </c>
    </row>
    <row r="66" spans="1:10" ht="17.399999999999999" x14ac:dyDescent="0.25">
      <c r="C66" s="241" t="s">
        <v>432</v>
      </c>
      <c r="F66" s="243">
        <v>24500</v>
      </c>
    </row>
    <row r="67" spans="1:10" ht="17.399999999999999" x14ac:dyDescent="0.25">
      <c r="C67" s="241"/>
      <c r="F67" s="243"/>
    </row>
    <row r="68" spans="1:10" ht="17.399999999999999" x14ac:dyDescent="0.25">
      <c r="B68" s="241" t="s">
        <v>479</v>
      </c>
      <c r="E68" s="243">
        <v>18500</v>
      </c>
    </row>
    <row r="69" spans="1:10" ht="17.399999999999999" x14ac:dyDescent="0.25">
      <c r="B69" s="241" t="s">
        <v>437</v>
      </c>
      <c r="E69" s="243">
        <v>1600</v>
      </c>
    </row>
    <row r="70" spans="1:10" ht="17.399999999999999" x14ac:dyDescent="0.25">
      <c r="B70" s="241" t="s">
        <v>204</v>
      </c>
      <c r="C70" s="241" t="s">
        <v>433</v>
      </c>
      <c r="F70" s="243">
        <v>20100</v>
      </c>
    </row>
    <row r="71" spans="1:10" ht="17.399999999999999" x14ac:dyDescent="0.25">
      <c r="B71" s="241" t="s">
        <v>204</v>
      </c>
      <c r="C71" s="241" t="s">
        <v>204</v>
      </c>
      <c r="D71" s="241" t="s">
        <v>434</v>
      </c>
    </row>
    <row r="72" spans="1:10" ht="28.2" customHeight="1" x14ac:dyDescent="0.25">
      <c r="B72" s="812" t="s">
        <v>480</v>
      </c>
      <c r="C72" s="813"/>
      <c r="D72" s="813"/>
      <c r="E72" s="243">
        <v>5660</v>
      </c>
    </row>
    <row r="73" spans="1:10" ht="17.399999999999999" x14ac:dyDescent="0.25">
      <c r="C73" s="241" t="s">
        <v>435</v>
      </c>
      <c r="F73" s="243">
        <v>5660</v>
      </c>
    </row>
    <row r="74" spans="1:10" ht="17.399999999999999" x14ac:dyDescent="0.25">
      <c r="A74" s="241"/>
    </row>
    <row r="75" spans="1:10" ht="17.399999999999999" x14ac:dyDescent="0.25">
      <c r="B75" s="241" t="s">
        <v>481</v>
      </c>
      <c r="E75" s="243">
        <v>3505</v>
      </c>
    </row>
    <row r="76" spans="1:10" ht="17.399999999999999" x14ac:dyDescent="0.25">
      <c r="C76" s="241" t="s">
        <v>436</v>
      </c>
      <c r="F76" s="243">
        <v>3505</v>
      </c>
    </row>
    <row r="77" spans="1:10" ht="17.399999999999999" x14ac:dyDescent="0.25">
      <c r="C77" s="241"/>
      <c r="F77" s="243"/>
      <c r="J77" s="241"/>
    </row>
    <row r="78" spans="1:10" ht="17.399999999999999" x14ac:dyDescent="0.25">
      <c r="B78" s="241" t="s">
        <v>483</v>
      </c>
      <c r="E78" s="243">
        <v>2650</v>
      </c>
      <c r="J78" s="241"/>
    </row>
    <row r="79" spans="1:10" ht="17.399999999999999" x14ac:dyDescent="0.25">
      <c r="C79" s="241" t="s">
        <v>435</v>
      </c>
      <c r="F79" s="243">
        <v>2650</v>
      </c>
    </row>
    <row r="80" spans="1:10" ht="17.399999999999999" x14ac:dyDescent="0.25">
      <c r="C80" s="241"/>
      <c r="F80" s="243"/>
    </row>
    <row r="81" spans="1:10" ht="17.399999999999999" x14ac:dyDescent="0.25">
      <c r="B81" s="241" t="s">
        <v>611</v>
      </c>
      <c r="E81" s="243">
        <v>40800</v>
      </c>
    </row>
    <row r="82" spans="1:10" ht="17.399999999999999" x14ac:dyDescent="0.25">
      <c r="C82" s="241" t="s">
        <v>437</v>
      </c>
      <c r="F82" s="243">
        <v>40800</v>
      </c>
    </row>
    <row r="83" spans="1:10" x14ac:dyDescent="0.25">
      <c r="C83" t="s">
        <v>660</v>
      </c>
    </row>
    <row r="84" spans="1:10" x14ac:dyDescent="0.25">
      <c r="C84" s="468" t="s">
        <v>482</v>
      </c>
    </row>
    <row r="86" spans="1:10" ht="17.399999999999999" x14ac:dyDescent="0.25">
      <c r="B86" s="241" t="s">
        <v>471</v>
      </c>
      <c r="E86" s="243">
        <v>64000</v>
      </c>
    </row>
    <row r="87" spans="1:10" ht="17.399999999999999" x14ac:dyDescent="0.25">
      <c r="C87" s="241" t="s">
        <v>427</v>
      </c>
      <c r="F87" s="243">
        <v>64000</v>
      </c>
    </row>
    <row r="88" spans="1:10" ht="17.399999999999999" x14ac:dyDescent="0.25">
      <c r="A88" s="241"/>
    </row>
    <row r="89" spans="1:10" ht="17.399999999999999" x14ac:dyDescent="0.25">
      <c r="B89" s="241" t="s">
        <v>478</v>
      </c>
      <c r="E89" s="243">
        <v>57410</v>
      </c>
    </row>
    <row r="90" spans="1:10" ht="17.399999999999999" x14ac:dyDescent="0.25">
      <c r="C90" s="241" t="s">
        <v>405</v>
      </c>
      <c r="F90" s="243">
        <v>57410</v>
      </c>
    </row>
    <row r="91" spans="1:10" ht="17.399999999999999" x14ac:dyDescent="0.25">
      <c r="A91" s="241" t="s">
        <v>204</v>
      </c>
      <c r="B91" s="241" t="s">
        <v>457</v>
      </c>
      <c r="E91" s="243">
        <v>47860</v>
      </c>
    </row>
    <row r="92" spans="1:10" ht="17.399999999999999" x14ac:dyDescent="0.25">
      <c r="C92" s="241" t="s">
        <v>455</v>
      </c>
      <c r="F92" s="243">
        <v>47860</v>
      </c>
      <c r="J92" s="241"/>
    </row>
    <row r="93" spans="1:10" ht="17.399999999999999" x14ac:dyDescent="0.25">
      <c r="A93" s="241"/>
    </row>
    <row r="94" spans="1:10" ht="17.399999999999999" x14ac:dyDescent="0.3">
      <c r="A94" s="313" t="s">
        <v>277</v>
      </c>
      <c r="B94" s="241" t="s">
        <v>521</v>
      </c>
      <c r="G94" s="814"/>
      <c r="H94" s="815"/>
      <c r="I94" s="815"/>
      <c r="J94" s="815"/>
    </row>
    <row r="95" spans="1:10" ht="17.399999999999999" x14ac:dyDescent="0.25">
      <c r="B95" s="241" t="s">
        <v>518</v>
      </c>
      <c r="G95" s="815"/>
      <c r="H95" s="815"/>
      <c r="I95" s="815"/>
      <c r="J95" s="815"/>
    </row>
    <row r="96" spans="1:10" ht="18" thickBot="1" x14ac:dyDescent="0.3">
      <c r="A96" s="241"/>
    </row>
    <row r="97" spans="1:6" ht="18" thickBot="1" x14ac:dyDescent="0.35">
      <c r="B97" s="241" t="s">
        <v>752</v>
      </c>
      <c r="F97" s="703">
        <v>1115</v>
      </c>
    </row>
    <row r="98" spans="1:6" ht="17.399999999999999" x14ac:dyDescent="0.25">
      <c r="B98" s="241"/>
    </row>
    <row r="99" spans="1:6" ht="15.6" hidden="1" x14ac:dyDescent="0.3">
      <c r="A99" s="10" t="s">
        <v>180</v>
      </c>
      <c r="B99" s="2"/>
      <c r="C99" s="2"/>
      <c r="D99" s="2"/>
      <c r="E99" s="2"/>
      <c r="F99" s="2"/>
    </row>
    <row r="100" spans="1:6" ht="15" hidden="1" x14ac:dyDescent="0.25">
      <c r="A100" s="2" t="s">
        <v>206</v>
      </c>
      <c r="B100" s="2"/>
      <c r="C100" s="2"/>
      <c r="D100" s="2"/>
      <c r="E100" s="215">
        <v>64000</v>
      </c>
      <c r="F100" s="2"/>
    </row>
    <row r="101" spans="1:6" ht="15" hidden="1" x14ac:dyDescent="0.25">
      <c r="A101" s="2" t="s">
        <v>241</v>
      </c>
      <c r="B101" s="2"/>
      <c r="C101" s="2"/>
      <c r="D101" s="2"/>
      <c r="E101" s="216">
        <v>47860</v>
      </c>
      <c r="F101" s="2"/>
    </row>
    <row r="102" spans="1:6" ht="15" hidden="1" x14ac:dyDescent="0.25">
      <c r="A102" s="2" t="s">
        <v>514</v>
      </c>
      <c r="B102" s="2"/>
      <c r="C102" s="2"/>
      <c r="D102" s="2"/>
      <c r="E102" s="216">
        <v>455600</v>
      </c>
      <c r="F102" s="2"/>
    </row>
    <row r="103" spans="1:6" ht="15" hidden="1" x14ac:dyDescent="0.25">
      <c r="A103" s="2" t="s">
        <v>513</v>
      </c>
      <c r="B103" s="2"/>
      <c r="C103" s="2"/>
      <c r="D103" s="2"/>
      <c r="E103" s="216">
        <v>33500</v>
      </c>
      <c r="F103" s="2"/>
    </row>
    <row r="104" spans="1:6" ht="15" hidden="1" x14ac:dyDescent="0.25">
      <c r="A104" s="2" t="s">
        <v>515</v>
      </c>
      <c r="B104" s="2"/>
      <c r="C104" s="2"/>
      <c r="D104" s="2"/>
      <c r="E104" s="216">
        <v>3000</v>
      </c>
      <c r="F104" s="2"/>
    </row>
    <row r="105" spans="1:6" ht="15" hidden="1" x14ac:dyDescent="0.25">
      <c r="A105" s="2" t="s">
        <v>394</v>
      </c>
      <c r="B105" s="2"/>
      <c r="C105" s="2"/>
      <c r="D105" s="2"/>
      <c r="E105" s="215">
        <v>3505</v>
      </c>
      <c r="F105" s="2"/>
    </row>
    <row r="106" spans="1:6" ht="15" hidden="1" x14ac:dyDescent="0.25">
      <c r="A106" s="2" t="s">
        <v>408</v>
      </c>
      <c r="B106" s="2"/>
      <c r="C106" s="2"/>
      <c r="D106" s="2"/>
      <c r="E106" s="216">
        <v>18500</v>
      </c>
      <c r="F106" s="217"/>
    </row>
    <row r="107" spans="1:6" ht="15" hidden="1" x14ac:dyDescent="0.25">
      <c r="A107" s="2" t="s">
        <v>395</v>
      </c>
      <c r="B107" s="2"/>
      <c r="C107" s="2"/>
      <c r="D107" s="2"/>
      <c r="E107" s="216">
        <v>1600</v>
      </c>
      <c r="F107" s="217" t="s">
        <v>172</v>
      </c>
    </row>
    <row r="108" spans="1:6" ht="15" hidden="1" x14ac:dyDescent="0.25">
      <c r="A108" s="2" t="s">
        <v>44</v>
      </c>
      <c r="B108" s="2"/>
      <c r="C108" s="2"/>
      <c r="D108" s="2"/>
      <c r="E108" s="216">
        <v>140000</v>
      </c>
      <c r="F108" s="2"/>
    </row>
    <row r="109" spans="1:6" ht="15" hidden="1" x14ac:dyDescent="0.25">
      <c r="A109" s="2" t="s">
        <v>9</v>
      </c>
      <c r="B109" s="2"/>
      <c r="C109" s="2"/>
      <c r="D109" s="2"/>
      <c r="E109" s="216">
        <v>20000</v>
      </c>
      <c r="F109" s="2"/>
    </row>
    <row r="110" spans="1:6" ht="15" hidden="1" x14ac:dyDescent="0.25">
      <c r="A110" s="2" t="s">
        <v>396</v>
      </c>
      <c r="B110" s="2"/>
      <c r="C110" s="2"/>
      <c r="D110" s="2"/>
      <c r="E110" s="216">
        <v>0</v>
      </c>
      <c r="F110" s="2"/>
    </row>
    <row r="111" spans="1:6" ht="15" hidden="1" x14ac:dyDescent="0.25">
      <c r="A111" s="2" t="s">
        <v>397</v>
      </c>
      <c r="B111" s="2"/>
      <c r="C111" s="2"/>
      <c r="E111" s="216">
        <f>E100-E101</f>
        <v>16140</v>
      </c>
      <c r="F111" s="217" t="s">
        <v>520</v>
      </c>
    </row>
    <row r="112" spans="1:6" ht="15" hidden="1" x14ac:dyDescent="0.25">
      <c r="A112" s="2" t="s">
        <v>398</v>
      </c>
      <c r="B112" s="2"/>
      <c r="C112" s="2"/>
      <c r="D112" s="2"/>
      <c r="E112" s="216">
        <v>6510</v>
      </c>
      <c r="F112" s="2"/>
    </row>
    <row r="113" spans="1:8" ht="15" hidden="1" x14ac:dyDescent="0.25">
      <c r="A113" s="2" t="s">
        <v>399</v>
      </c>
      <c r="B113" s="2"/>
      <c r="C113" s="2"/>
      <c r="D113" s="2"/>
      <c r="E113" s="216">
        <v>1800</v>
      </c>
      <c r="F113" s="2"/>
    </row>
    <row r="114" spans="1:8" ht="15" hidden="1" x14ac:dyDescent="0.25">
      <c r="A114" s="2" t="s">
        <v>400</v>
      </c>
      <c r="B114" s="2"/>
      <c r="C114" s="2"/>
      <c r="E114" s="216">
        <v>6685</v>
      </c>
      <c r="F114" s="217" t="s">
        <v>401</v>
      </c>
    </row>
    <row r="115" spans="1:8" ht="15" hidden="1" x14ac:dyDescent="0.25">
      <c r="A115" s="2" t="s">
        <v>402</v>
      </c>
      <c r="B115" s="2"/>
      <c r="C115" s="2"/>
      <c r="D115" s="2"/>
      <c r="E115" s="216">
        <v>0</v>
      </c>
      <c r="F115" s="2"/>
    </row>
    <row r="116" spans="1:8" ht="15" hidden="1" x14ac:dyDescent="0.25">
      <c r="A116" s="2" t="s">
        <v>403</v>
      </c>
      <c r="B116" s="2"/>
      <c r="C116" s="2"/>
      <c r="D116" s="2"/>
      <c r="E116" s="216">
        <f>E108+E106+E81-E100</f>
        <v>135300</v>
      </c>
      <c r="F116" s="217" t="s">
        <v>612</v>
      </c>
    </row>
    <row r="117" spans="1:8" ht="15" hidden="1" x14ac:dyDescent="0.25">
      <c r="A117" s="2" t="s">
        <v>404</v>
      </c>
      <c r="B117" s="2"/>
      <c r="C117" s="2"/>
      <c r="D117" s="2"/>
      <c r="E117" s="216">
        <v>2650</v>
      </c>
      <c r="F117" s="2"/>
    </row>
    <row r="118" spans="1:8" ht="15" hidden="1" x14ac:dyDescent="0.25">
      <c r="A118" s="2" t="s">
        <v>405</v>
      </c>
      <c r="B118" s="2"/>
      <c r="C118" s="2"/>
      <c r="D118" s="2"/>
      <c r="E118" s="216">
        <v>57410</v>
      </c>
      <c r="F118" s="2"/>
    </row>
    <row r="119" spans="1:8" ht="15" hidden="1" x14ac:dyDescent="0.25">
      <c r="A119" s="2" t="s">
        <v>406</v>
      </c>
      <c r="E119" s="216">
        <v>6270</v>
      </c>
    </row>
    <row r="120" spans="1:8" ht="17.399999999999999" x14ac:dyDescent="0.3">
      <c r="A120" s="29">
        <v>4</v>
      </c>
    </row>
    <row r="121" spans="1:8" ht="17.399999999999999" x14ac:dyDescent="0.3">
      <c r="A121" s="2"/>
      <c r="B121" s="2"/>
      <c r="C121" s="2"/>
      <c r="D121" s="2"/>
      <c r="E121" s="648" t="s">
        <v>519</v>
      </c>
      <c r="F121" s="219"/>
      <c r="G121" s="2"/>
      <c r="H121" s="2"/>
    </row>
    <row r="122" spans="1:8" ht="15" x14ac:dyDescent="0.25">
      <c r="A122" s="2"/>
      <c r="B122" s="2"/>
      <c r="C122" s="2"/>
      <c r="D122" s="2"/>
      <c r="E122" s="220" t="s">
        <v>407</v>
      </c>
      <c r="F122" s="2"/>
      <c r="G122" s="2"/>
      <c r="H122" s="221"/>
    </row>
    <row r="123" spans="1:8" ht="15" x14ac:dyDescent="0.25">
      <c r="A123" s="2"/>
      <c r="B123" s="2"/>
      <c r="C123" s="811" t="s">
        <v>504</v>
      </c>
      <c r="D123" s="816"/>
      <c r="E123" s="816"/>
      <c r="F123" s="816"/>
      <c r="G123" s="816"/>
      <c r="H123" s="2"/>
    </row>
    <row r="124" spans="1:8" ht="15" x14ac:dyDescent="0.25">
      <c r="A124" s="2" t="s">
        <v>408</v>
      </c>
      <c r="B124" s="2"/>
      <c r="C124" s="2"/>
      <c r="D124" s="2"/>
      <c r="E124" s="2"/>
      <c r="F124" s="2"/>
      <c r="G124" s="2"/>
      <c r="H124" s="215">
        <f>E106</f>
        <v>18500</v>
      </c>
    </row>
    <row r="125" spans="1:8" ht="15" x14ac:dyDescent="0.25">
      <c r="A125" s="2" t="str">
        <f>A108</f>
        <v>Direct Labor</v>
      </c>
      <c r="B125" s="2"/>
      <c r="C125" s="2"/>
      <c r="D125" s="2"/>
      <c r="E125" s="2"/>
      <c r="F125" s="2"/>
      <c r="G125" s="2"/>
      <c r="H125" s="216">
        <f>E108</f>
        <v>140000</v>
      </c>
    </row>
    <row r="126" spans="1:8" ht="15" x14ac:dyDescent="0.25">
      <c r="A126" s="2" t="s">
        <v>410</v>
      </c>
      <c r="B126" s="2"/>
      <c r="C126" s="2"/>
      <c r="D126" s="2"/>
      <c r="E126" s="2"/>
      <c r="F126" s="2"/>
      <c r="G126" s="2"/>
      <c r="H126" s="469">
        <f>E102/E103*E104</f>
        <v>40800</v>
      </c>
    </row>
    <row r="127" spans="1:8" ht="15" x14ac:dyDescent="0.25">
      <c r="A127" s="2" t="s">
        <v>411</v>
      </c>
      <c r="B127" s="2"/>
      <c r="C127" s="2"/>
      <c r="D127" s="2"/>
      <c r="E127" s="2"/>
      <c r="F127" s="2"/>
      <c r="G127" s="2"/>
      <c r="H127" s="216">
        <f>SUM(H124:H126)</f>
        <v>199300</v>
      </c>
    </row>
    <row r="128" spans="1:8" ht="15.6" thickBot="1" x14ac:dyDescent="0.3">
      <c r="A128" s="2" t="str">
        <f>A115</f>
        <v>Work-in-Process Inventory, Beginning</v>
      </c>
      <c r="B128" s="2"/>
      <c r="C128" s="2"/>
      <c r="D128" s="2"/>
      <c r="E128" s="2"/>
      <c r="F128" s="2"/>
      <c r="G128" s="223" t="s">
        <v>409</v>
      </c>
      <c r="H128" s="224">
        <f>E115</f>
        <v>0</v>
      </c>
    </row>
    <row r="129" spans="1:9" ht="15" x14ac:dyDescent="0.25">
      <c r="A129" s="2" t="s">
        <v>412</v>
      </c>
      <c r="B129" s="2"/>
      <c r="C129" s="2"/>
      <c r="D129" s="2"/>
      <c r="E129" s="2"/>
      <c r="F129" s="2"/>
      <c r="G129" s="2"/>
      <c r="H129" s="216">
        <f>SUM(H127:H128)</f>
        <v>199300</v>
      </c>
    </row>
    <row r="130" spans="1:9" ht="16.8" x14ac:dyDescent="0.4">
      <c r="A130" s="2" t="str">
        <f>A116</f>
        <v>Work-in-Process Inventory, Ending</v>
      </c>
      <c r="B130" s="2"/>
      <c r="C130" s="2"/>
      <c r="D130" s="470" t="s">
        <v>516</v>
      </c>
      <c r="E130" s="2"/>
      <c r="F130" s="2"/>
      <c r="G130" s="223" t="s">
        <v>372</v>
      </c>
      <c r="H130" s="225">
        <f>H129-H131</f>
        <v>135300</v>
      </c>
    </row>
    <row r="131" spans="1:9" ht="15" x14ac:dyDescent="0.25">
      <c r="A131" s="2" t="s">
        <v>206</v>
      </c>
      <c r="B131" s="2"/>
      <c r="C131" s="2"/>
      <c r="D131" s="2"/>
      <c r="E131" s="2"/>
      <c r="F131" s="2"/>
      <c r="G131" s="2"/>
      <c r="H131" s="471">
        <v>64000</v>
      </c>
    </row>
    <row r="133" spans="1:9" ht="15" x14ac:dyDescent="0.25">
      <c r="A133" s="472" t="s">
        <v>68</v>
      </c>
    </row>
    <row r="134" spans="1:9" ht="15" x14ac:dyDescent="0.25">
      <c r="B134" s="2" t="str">
        <f>A107</f>
        <v>Indirect Materials Used</v>
      </c>
      <c r="C134" s="2"/>
      <c r="D134" s="2"/>
      <c r="E134" s="2"/>
      <c r="F134" s="215">
        <f>E107</f>
        <v>1600</v>
      </c>
    </row>
    <row r="135" spans="1:9" ht="15" x14ac:dyDescent="0.25">
      <c r="B135" s="473" t="str">
        <f>A112</f>
        <v>Factory utilities</v>
      </c>
      <c r="C135" s="473"/>
      <c r="D135" s="473"/>
      <c r="E135" s="473"/>
      <c r="F135" s="474">
        <f>E112</f>
        <v>6510</v>
      </c>
    </row>
    <row r="136" spans="1:9" ht="15" x14ac:dyDescent="0.25">
      <c r="B136" s="2" t="str">
        <f>A113</f>
        <v>Factory insurance</v>
      </c>
      <c r="C136" s="2"/>
      <c r="D136" s="2"/>
      <c r="E136" s="2"/>
      <c r="F136" s="216">
        <f>E113</f>
        <v>1800</v>
      </c>
    </row>
    <row r="137" spans="1:9" ht="15" x14ac:dyDescent="0.25">
      <c r="A137" s="2"/>
      <c r="B137" s="2" t="str">
        <f>A105</f>
        <v>Depreciation Expense--Plant</v>
      </c>
      <c r="C137" s="2"/>
      <c r="D137" s="2"/>
      <c r="E137" s="2"/>
      <c r="F137" s="216">
        <f>E105</f>
        <v>3505</v>
      </c>
    </row>
    <row r="138" spans="1:9" ht="15" x14ac:dyDescent="0.25">
      <c r="A138" s="2"/>
      <c r="B138" s="473" t="str">
        <f>A119</f>
        <v>Other factory overhead</v>
      </c>
      <c r="C138" s="473"/>
      <c r="D138" s="473"/>
      <c r="E138" s="473"/>
      <c r="F138" s="474">
        <f>E119</f>
        <v>6270</v>
      </c>
    </row>
    <row r="139" spans="1:9" ht="16.8" x14ac:dyDescent="0.4">
      <c r="A139" s="2"/>
      <c r="B139" s="2" t="str">
        <f>A109</f>
        <v>Indirect Labor</v>
      </c>
      <c r="C139" s="2"/>
      <c r="D139" s="2"/>
      <c r="E139" s="2"/>
      <c r="F139" s="227">
        <f>E109</f>
        <v>20000</v>
      </c>
    </row>
    <row r="140" spans="1:9" ht="15" x14ac:dyDescent="0.25">
      <c r="A140" s="2" t="s">
        <v>413</v>
      </c>
      <c r="B140" s="2"/>
      <c r="C140" s="2"/>
      <c r="D140" s="2"/>
      <c r="E140" s="2"/>
      <c r="F140" s="475">
        <f>SUM(F134:F139)</f>
        <v>39685</v>
      </c>
    </row>
    <row r="141" spans="1:9" ht="16.8" x14ac:dyDescent="0.4">
      <c r="A141" s="473" t="s">
        <v>347</v>
      </c>
      <c r="B141" s="473"/>
      <c r="C141" s="473"/>
      <c r="D141" s="473"/>
      <c r="E141" s="473"/>
      <c r="F141" s="476">
        <f>H126</f>
        <v>40800</v>
      </c>
    </row>
    <row r="142" spans="1:9" ht="15" x14ac:dyDescent="0.25">
      <c r="A142" s="473" t="s">
        <v>69</v>
      </c>
      <c r="B142" s="473"/>
      <c r="C142" s="473"/>
      <c r="D142" s="473"/>
      <c r="E142" s="473"/>
      <c r="F142" s="477">
        <f>F141-F140</f>
        <v>1115</v>
      </c>
    </row>
    <row r="144" spans="1:9" ht="15.6" x14ac:dyDescent="0.3">
      <c r="E144" s="2"/>
      <c r="F144" s="2"/>
      <c r="G144" s="649"/>
      <c r="H144" s="2"/>
      <c r="I144" s="2"/>
    </row>
    <row r="145" spans="1:9" ht="15" x14ac:dyDescent="0.25">
      <c r="E145" s="684" t="s">
        <v>519</v>
      </c>
      <c r="F145" s="2"/>
      <c r="G145" s="684"/>
      <c r="H145" s="2"/>
      <c r="I145" s="2"/>
    </row>
    <row r="146" spans="1:9" ht="15" x14ac:dyDescent="0.25">
      <c r="E146" s="684" t="s">
        <v>773</v>
      </c>
      <c r="F146" s="219"/>
      <c r="G146" s="219"/>
      <c r="H146" s="219"/>
      <c r="I146" s="219"/>
    </row>
    <row r="147" spans="1:9" ht="13.8" x14ac:dyDescent="0.25">
      <c r="E147" s="686" t="s">
        <v>774</v>
      </c>
    </row>
    <row r="148" spans="1:9" ht="13.8" x14ac:dyDescent="0.25">
      <c r="E148" s="686"/>
    </row>
    <row r="149" spans="1:9" ht="15" x14ac:dyDescent="0.25">
      <c r="A149" s="2"/>
      <c r="B149" s="2" t="str">
        <f>A110</f>
        <v>Finished Goods Inventory, Beginning</v>
      </c>
      <c r="C149" s="2"/>
      <c r="D149" s="2"/>
      <c r="E149" s="2"/>
      <c r="F149" s="222">
        <f>E110</f>
        <v>0</v>
      </c>
      <c r="H149" s="2"/>
    </row>
    <row r="150" spans="1:9" ht="15.6" thickBot="1" x14ac:dyDescent="0.3">
      <c r="A150" s="2"/>
      <c r="B150" s="2" t="str">
        <f>A131</f>
        <v>Cost of Goods Manufactured</v>
      </c>
      <c r="C150" s="2"/>
      <c r="D150" s="2"/>
      <c r="E150" s="2"/>
      <c r="F150" s="224">
        <f>H131</f>
        <v>64000</v>
      </c>
      <c r="H150" s="2"/>
    </row>
    <row r="151" spans="1:9" ht="15" x14ac:dyDescent="0.25">
      <c r="A151" s="2"/>
      <c r="B151" s="2" t="s">
        <v>415</v>
      </c>
      <c r="C151" s="2"/>
      <c r="D151" s="2"/>
      <c r="E151" s="2"/>
      <c r="F151" s="216">
        <f>SUM(F149:F150)</f>
        <v>64000</v>
      </c>
      <c r="H151" s="2"/>
    </row>
    <row r="152" spans="1:9" ht="15.6" thickBot="1" x14ac:dyDescent="0.3">
      <c r="A152" s="2"/>
      <c r="B152" s="2" t="str">
        <f>A111</f>
        <v>Finished Goods Inventory, Ending</v>
      </c>
      <c r="C152" s="2"/>
      <c r="D152" s="2"/>
      <c r="E152" s="2"/>
      <c r="F152" s="224">
        <f>E111</f>
        <v>16140</v>
      </c>
      <c r="H152" s="2"/>
    </row>
    <row r="153" spans="1:9" ht="16.8" x14ac:dyDescent="0.4">
      <c r="A153" s="2" t="s">
        <v>241</v>
      </c>
      <c r="B153" s="2"/>
      <c r="C153" s="2"/>
      <c r="D153" s="2"/>
      <c r="E153" s="2"/>
      <c r="H153" s="688">
        <f>F151-F152</f>
        <v>47860</v>
      </c>
    </row>
    <row r="158" spans="1:9" ht="17.399999999999999" x14ac:dyDescent="0.25">
      <c r="A158" s="241" t="s">
        <v>872</v>
      </c>
    </row>
    <row r="159" spans="1:9" ht="30" x14ac:dyDescent="0.25">
      <c r="A159" s="2"/>
      <c r="B159" s="2"/>
      <c r="C159" s="2"/>
      <c r="D159" s="2"/>
      <c r="E159" s="707" t="s">
        <v>866</v>
      </c>
      <c r="F159" s="708" t="s">
        <v>865</v>
      </c>
      <c r="G159" s="810" t="s">
        <v>867</v>
      </c>
      <c r="H159" s="810"/>
    </row>
    <row r="160" spans="1:9" ht="15" x14ac:dyDescent="0.25">
      <c r="A160" s="2"/>
      <c r="B160" s="2"/>
      <c r="C160" s="2" t="s">
        <v>864</v>
      </c>
      <c r="D160" s="2"/>
      <c r="E160" s="226">
        <f>H130</f>
        <v>135300</v>
      </c>
      <c r="F160" s="713">
        <f>ROUND(E160/$E$163,4)</f>
        <v>0.67889999999999995</v>
      </c>
      <c r="G160" s="2"/>
      <c r="H160" s="709">
        <f>ROUND($E$165*F160,2)</f>
        <v>756.97</v>
      </c>
    </row>
    <row r="161" spans="1:8" ht="15" x14ac:dyDescent="0.25">
      <c r="A161" s="2"/>
      <c r="B161" s="2"/>
      <c r="C161" s="2" t="s">
        <v>863</v>
      </c>
      <c r="D161" s="2"/>
      <c r="E161" s="226">
        <f>F152</f>
        <v>16140</v>
      </c>
      <c r="F161" s="713">
        <f>ROUND(E161/$E$163,4)</f>
        <v>8.1000000000000003E-2</v>
      </c>
      <c r="G161" s="2"/>
      <c r="H161" s="709">
        <f>ROUND($E$165*F161,2)</f>
        <v>90.32</v>
      </c>
    </row>
    <row r="162" spans="1:8" ht="15" x14ac:dyDescent="0.25">
      <c r="A162" s="2"/>
      <c r="B162" s="2"/>
      <c r="C162" s="2" t="s">
        <v>241</v>
      </c>
      <c r="D162" s="2"/>
      <c r="E162" s="687">
        <f>H153</f>
        <v>47860</v>
      </c>
      <c r="F162" s="714">
        <f>ROUND(E162/$E$163,4)</f>
        <v>0.24010000000000001</v>
      </c>
      <c r="G162" s="715"/>
      <c r="H162" s="711">
        <f>ROUND($E$165*F162,2)</f>
        <v>267.70999999999998</v>
      </c>
    </row>
    <row r="163" spans="1:8" ht="15" x14ac:dyDescent="0.25">
      <c r="A163" s="2"/>
      <c r="B163" s="2"/>
      <c r="C163" s="2" t="s">
        <v>214</v>
      </c>
      <c r="D163" s="2"/>
      <c r="E163" s="226">
        <f>SUM(E160:E162)</f>
        <v>199300</v>
      </c>
      <c r="F163" s="716">
        <f>SUM(F160:F162)</f>
        <v>0.99999999999999989</v>
      </c>
      <c r="G163" s="2"/>
      <c r="H163" s="712">
        <f>SUM(H160:H162)</f>
        <v>1115</v>
      </c>
    </row>
    <row r="164" spans="1:8" ht="15" x14ac:dyDescent="0.25">
      <c r="A164" s="2"/>
      <c r="B164" s="2"/>
      <c r="C164" s="2"/>
      <c r="D164" s="2"/>
      <c r="E164" s="2"/>
    </row>
    <row r="165" spans="1:8" ht="15" x14ac:dyDescent="0.25">
      <c r="A165" s="2"/>
      <c r="B165" s="2"/>
      <c r="C165" s="2" t="s">
        <v>868</v>
      </c>
      <c r="D165" s="2"/>
      <c r="E165" s="710">
        <f>F97</f>
        <v>1115</v>
      </c>
    </row>
    <row r="166" spans="1:8" ht="15" x14ac:dyDescent="0.25">
      <c r="A166" s="2"/>
      <c r="B166" s="2"/>
      <c r="C166" s="2"/>
      <c r="D166" s="2"/>
      <c r="E166" s="710"/>
    </row>
    <row r="169" spans="1:8" ht="15.6" x14ac:dyDescent="0.3">
      <c r="A169" s="2">
        <v>6</v>
      </c>
      <c r="B169" s="2"/>
      <c r="C169" s="2"/>
      <c r="D169" s="2"/>
      <c r="E169" s="649" t="str">
        <f>E121</f>
        <v>Dream Makers</v>
      </c>
      <c r="F169" s="2"/>
      <c r="G169" s="2"/>
      <c r="H169" s="2"/>
    </row>
    <row r="170" spans="1:8" ht="15" x14ac:dyDescent="0.25">
      <c r="A170" s="2"/>
      <c r="B170" s="2"/>
      <c r="C170" s="2"/>
      <c r="D170" s="2"/>
      <c r="E170" s="220" t="s">
        <v>414</v>
      </c>
      <c r="F170" s="2"/>
      <c r="G170" s="2"/>
      <c r="H170" s="2"/>
    </row>
    <row r="171" spans="1:8" ht="15" x14ac:dyDescent="0.25">
      <c r="A171" s="2"/>
      <c r="B171" s="223"/>
      <c r="C171" s="811" t="s">
        <v>505</v>
      </c>
      <c r="D171" s="811"/>
      <c r="E171" s="811"/>
      <c r="F171" s="811"/>
      <c r="G171" s="811"/>
      <c r="H171" s="2"/>
    </row>
    <row r="172" spans="1:8" ht="15" x14ac:dyDescent="0.25">
      <c r="A172" s="2" t="str">
        <f>A118</f>
        <v>Sales Revenue</v>
      </c>
      <c r="B172" s="2"/>
      <c r="C172" s="2"/>
      <c r="D172" s="2"/>
      <c r="E172" s="2"/>
      <c r="F172" s="2"/>
      <c r="G172" s="2"/>
      <c r="H172" s="226">
        <f>E118</f>
        <v>57410</v>
      </c>
    </row>
    <row r="173" spans="1:8" ht="15" x14ac:dyDescent="0.25">
      <c r="A173" s="2" t="s">
        <v>871</v>
      </c>
      <c r="B173" s="2"/>
      <c r="C173" s="2"/>
      <c r="D173" s="2"/>
      <c r="E173" s="2"/>
      <c r="F173" s="2"/>
      <c r="G173" s="2"/>
      <c r="H173" s="687">
        <f>H153-H162</f>
        <v>47592.29</v>
      </c>
    </row>
    <row r="174" spans="1:8" ht="15" x14ac:dyDescent="0.25">
      <c r="A174" s="2" t="s">
        <v>416</v>
      </c>
      <c r="B174" s="2"/>
      <c r="C174" s="2"/>
      <c r="D174" s="2"/>
      <c r="E174" s="2"/>
      <c r="F174" s="2"/>
      <c r="H174" s="222">
        <f>H172-H173</f>
        <v>9817.7099999999991</v>
      </c>
    </row>
    <row r="175" spans="1:8" ht="15" x14ac:dyDescent="0.25">
      <c r="A175" s="2" t="s">
        <v>172</v>
      </c>
      <c r="B175" s="2" t="str">
        <f>A117</f>
        <v>Advertising Expense</v>
      </c>
      <c r="C175" s="2"/>
      <c r="D175" s="2"/>
      <c r="E175" s="2"/>
      <c r="F175" s="222">
        <f>E117</f>
        <v>2650</v>
      </c>
      <c r="H175" s="2"/>
    </row>
    <row r="176" spans="1:8" ht="16.8" x14ac:dyDescent="0.4">
      <c r="A176" s="2"/>
      <c r="B176" s="2" t="str">
        <f>A114</f>
        <v>Selling and Administrative</v>
      </c>
      <c r="C176" s="2"/>
      <c r="D176" s="2"/>
      <c r="E176" s="2"/>
      <c r="F176" s="227">
        <f>E114</f>
        <v>6685</v>
      </c>
      <c r="H176" s="2"/>
    </row>
    <row r="177" spans="1:8" ht="15.6" thickBot="1" x14ac:dyDescent="0.3">
      <c r="A177" s="2" t="s">
        <v>417</v>
      </c>
      <c r="B177" s="2"/>
      <c r="C177" s="2"/>
      <c r="D177" s="2"/>
      <c r="E177" s="2"/>
      <c r="F177" s="2"/>
      <c r="H177" s="224">
        <f>SUM(F175:F176)</f>
        <v>9335</v>
      </c>
    </row>
    <row r="178" spans="1:8" ht="15.6" thickBot="1" x14ac:dyDescent="0.3">
      <c r="A178" s="2" t="s">
        <v>418</v>
      </c>
      <c r="B178" s="2"/>
      <c r="C178" s="2"/>
      <c r="D178" s="2"/>
      <c r="E178" s="2"/>
      <c r="F178" s="2"/>
      <c r="H178" s="228">
        <f>H174-H177</f>
        <v>482.70999999999913</v>
      </c>
    </row>
    <row r="179" spans="1:8" ht="13.8" thickTop="1" x14ac:dyDescent="0.25"/>
    <row r="190" spans="1:8" ht="17.399999999999999" x14ac:dyDescent="0.3">
      <c r="B190" s="31"/>
    </row>
    <row r="191" spans="1:8" x14ac:dyDescent="0.25">
      <c r="B191" s="45"/>
    </row>
  </sheetData>
  <mergeCells count="11">
    <mergeCell ref="G159:H159"/>
    <mergeCell ref="A31:C31"/>
    <mergeCell ref="A1:I1"/>
    <mergeCell ref="C171:G171"/>
    <mergeCell ref="B72:D72"/>
    <mergeCell ref="G94:J95"/>
    <mergeCell ref="A40:C40"/>
    <mergeCell ref="B48:D48"/>
    <mergeCell ref="C123:G123"/>
    <mergeCell ref="B37:H37"/>
    <mergeCell ref="B38:H38"/>
  </mergeCells>
  <phoneticPr fontId="0"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rowBreaks count="1" manualBreakCount="1">
    <brk id="92" max="12"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7"/>
  <sheetViews>
    <sheetView showGridLines="0" zoomScaleNormal="100" workbookViewId="0">
      <selection activeCell="B37" sqref="B37"/>
    </sheetView>
  </sheetViews>
  <sheetFormatPr defaultColWidth="9.21875" defaultRowHeight="13.2" x14ac:dyDescent="0.25"/>
  <cols>
    <col min="1" max="1" width="5.77734375" style="267" customWidth="1"/>
    <col min="2" max="2" width="17.5546875" style="267" customWidth="1"/>
    <col min="3" max="3" width="21.21875" style="267" customWidth="1"/>
    <col min="4" max="4" width="18.77734375" style="267" customWidth="1"/>
    <col min="5" max="5" width="19" style="267" customWidth="1"/>
    <col min="6" max="6" width="16.44140625" style="267" customWidth="1"/>
    <col min="7" max="7" width="17.21875" style="267" customWidth="1"/>
    <col min="8" max="8" width="14.77734375" style="267" customWidth="1"/>
    <col min="9" max="9" width="5.5546875" style="267" customWidth="1"/>
    <col min="10" max="10" width="5" style="267" customWidth="1"/>
    <col min="11" max="16384" width="9.21875" style="267"/>
  </cols>
  <sheetData>
    <row r="1" spans="1:10" ht="21.6" thickBot="1" x14ac:dyDescent="0.45">
      <c r="A1" s="825" t="s">
        <v>386</v>
      </c>
      <c r="B1" s="826"/>
      <c r="C1" s="826"/>
      <c r="D1" s="826"/>
      <c r="E1" s="826"/>
      <c r="F1" s="826"/>
      <c r="G1" s="826"/>
      <c r="H1" s="826"/>
      <c r="I1" s="827"/>
      <c r="J1" s="266"/>
    </row>
    <row r="2" spans="1:10" ht="17.399999999999999" x14ac:dyDescent="0.3">
      <c r="A2" s="268"/>
    </row>
    <row r="3" spans="1:10" ht="39" customHeight="1" thickBot="1" x14ac:dyDescent="0.35">
      <c r="B3" s="842" t="s">
        <v>373</v>
      </c>
      <c r="C3" s="842"/>
      <c r="D3" s="842"/>
      <c r="E3" s="842"/>
      <c r="F3" s="842"/>
      <c r="G3" s="842"/>
      <c r="H3" s="842"/>
      <c r="I3" s="842"/>
    </row>
    <row r="4" spans="1:10" x14ac:dyDescent="0.25">
      <c r="A4" s="572"/>
      <c r="B4" s="573"/>
      <c r="C4" s="574"/>
      <c r="D4" s="572"/>
      <c r="E4" s="573"/>
      <c r="F4" s="573"/>
      <c r="G4" s="573"/>
      <c r="H4" s="573"/>
      <c r="I4" s="574"/>
    </row>
    <row r="5" spans="1:10" ht="26.25" customHeight="1" x14ac:dyDescent="0.25">
      <c r="A5" s="819" t="s">
        <v>22</v>
      </c>
      <c r="B5" s="820"/>
      <c r="C5" s="821"/>
      <c r="D5" s="819" t="s">
        <v>243</v>
      </c>
      <c r="E5" s="820"/>
      <c r="F5" s="820"/>
      <c r="G5" s="820"/>
      <c r="H5" s="820"/>
      <c r="I5" s="821"/>
    </row>
    <row r="6" spans="1:10" ht="27" customHeight="1" thickBot="1" x14ac:dyDescent="0.3">
      <c r="A6" s="822"/>
      <c r="B6" s="823"/>
      <c r="C6" s="824"/>
      <c r="D6" s="822"/>
      <c r="E6" s="823"/>
      <c r="F6" s="823"/>
      <c r="G6" s="823"/>
      <c r="H6" s="823"/>
      <c r="I6" s="824"/>
    </row>
    <row r="7" spans="1:10" s="273" customFormat="1" ht="17.399999999999999" x14ac:dyDescent="0.3">
      <c r="A7" s="269"/>
      <c r="B7" s="270"/>
      <c r="C7" s="271"/>
      <c r="D7" s="269"/>
      <c r="E7" s="270"/>
      <c r="F7" s="272" t="s">
        <v>27</v>
      </c>
      <c r="G7" s="272" t="s">
        <v>28</v>
      </c>
      <c r="H7" s="272" t="s">
        <v>6</v>
      </c>
      <c r="I7" s="271"/>
    </row>
    <row r="8" spans="1:10" s="273" customFormat="1" ht="17.399999999999999" x14ac:dyDescent="0.3">
      <c r="A8" s="575" t="s">
        <v>23</v>
      </c>
      <c r="C8" s="275">
        <v>16000</v>
      </c>
      <c r="D8" s="274"/>
      <c r="E8" s="277" t="s">
        <v>23</v>
      </c>
      <c r="F8" s="275">
        <v>8000</v>
      </c>
      <c r="G8" s="275">
        <v>16000</v>
      </c>
      <c r="H8" s="275">
        <f>G8+F8</f>
        <v>24000</v>
      </c>
      <c r="I8" s="276"/>
    </row>
    <row r="9" spans="1:10" s="273" customFormat="1" ht="17.399999999999999" x14ac:dyDescent="0.3">
      <c r="A9" s="575" t="s">
        <v>24</v>
      </c>
      <c r="C9" s="275">
        <v>12000</v>
      </c>
      <c r="D9" s="274"/>
      <c r="E9" s="277" t="s">
        <v>24</v>
      </c>
      <c r="F9" s="278">
        <v>3000</v>
      </c>
      <c r="G9" s="278">
        <v>8000</v>
      </c>
      <c r="H9" s="275">
        <f>G9+F9</f>
        <v>11000</v>
      </c>
      <c r="I9" s="276"/>
    </row>
    <row r="10" spans="1:10" s="273" customFormat="1" ht="18" thickBot="1" x14ac:dyDescent="0.35">
      <c r="A10" s="575" t="s">
        <v>25</v>
      </c>
      <c r="C10" s="278">
        <v>3000</v>
      </c>
      <c r="D10" s="274"/>
      <c r="E10" s="275" t="s">
        <v>29</v>
      </c>
      <c r="F10" s="280">
        <f>SUM(F8:F9)</f>
        <v>11000</v>
      </c>
      <c r="G10" s="280">
        <f>SUM(G8:G9)</f>
        <v>24000</v>
      </c>
      <c r="H10" s="280">
        <f>SUM(H8:H9)</f>
        <v>35000</v>
      </c>
      <c r="I10" s="276"/>
    </row>
    <row r="11" spans="1:10" s="273" customFormat="1" ht="18.600000000000001" thickTop="1" thickBot="1" x14ac:dyDescent="0.35">
      <c r="A11" s="576" t="s">
        <v>26</v>
      </c>
      <c r="C11" s="281">
        <f>SUM(C8:C10)</f>
        <v>31000</v>
      </c>
      <c r="D11" s="274"/>
      <c r="E11" s="275" t="s">
        <v>25</v>
      </c>
      <c r="F11" s="277"/>
      <c r="G11" s="275"/>
      <c r="H11" s="282">
        <v>39000</v>
      </c>
      <c r="I11" s="276"/>
    </row>
    <row r="12" spans="1:10" s="273" customFormat="1" ht="18.600000000000001" thickTop="1" thickBot="1" x14ac:dyDescent="0.35">
      <c r="A12" s="274"/>
      <c r="B12" s="277"/>
      <c r="C12" s="279"/>
      <c r="D12" s="274"/>
      <c r="E12" s="283" t="s">
        <v>26</v>
      </c>
      <c r="F12" s="277"/>
      <c r="G12" s="275"/>
      <c r="H12" s="281">
        <f>H10+H11</f>
        <v>74000</v>
      </c>
      <c r="I12" s="276"/>
    </row>
    <row r="13" spans="1:10" ht="16.2" thickTop="1" thickBot="1" x14ac:dyDescent="0.3">
      <c r="A13" s="284"/>
      <c r="B13" s="285"/>
      <c r="C13" s="286"/>
      <c r="D13" s="284"/>
      <c r="E13" s="285"/>
      <c r="F13" s="285"/>
      <c r="G13" s="285"/>
      <c r="H13" s="285"/>
      <c r="I13" s="286"/>
    </row>
    <row r="14" spans="1:10" ht="22.5" customHeight="1" x14ac:dyDescent="0.25">
      <c r="A14" s="828" t="s">
        <v>30</v>
      </c>
      <c r="B14" s="829"/>
      <c r="C14" s="830"/>
      <c r="D14" s="834" t="s">
        <v>31</v>
      </c>
      <c r="E14" s="835"/>
      <c r="F14" s="835"/>
      <c r="G14" s="835"/>
      <c r="H14" s="835"/>
      <c r="I14" s="836"/>
    </row>
    <row r="15" spans="1:10" ht="31.5" customHeight="1" thickBot="1" x14ac:dyDescent="0.3">
      <c r="A15" s="831"/>
      <c r="B15" s="832"/>
      <c r="C15" s="833"/>
      <c r="D15" s="837"/>
      <c r="E15" s="838"/>
      <c r="F15" s="838"/>
      <c r="G15" s="838"/>
      <c r="H15" s="838"/>
      <c r="I15" s="839"/>
    </row>
    <row r="16" spans="1:10" s="273" customFormat="1" ht="17.399999999999999" x14ac:dyDescent="0.3">
      <c r="A16" s="269"/>
      <c r="B16" s="270"/>
      <c r="C16" s="271"/>
      <c r="D16" s="269"/>
      <c r="E16" s="270"/>
      <c r="F16" s="270"/>
      <c r="G16" s="270"/>
      <c r="H16" s="270"/>
      <c r="I16" s="271"/>
    </row>
    <row r="17" spans="1:10" s="273" customFormat="1" ht="16.5" customHeight="1" x14ac:dyDescent="0.3">
      <c r="A17" s="575" t="s">
        <v>27</v>
      </c>
      <c r="C17" s="275">
        <v>22000</v>
      </c>
      <c r="D17" s="274"/>
      <c r="E17" s="277" t="s">
        <v>32</v>
      </c>
      <c r="F17" s="277"/>
      <c r="G17" s="275">
        <v>3000</v>
      </c>
      <c r="H17" s="277"/>
      <c r="I17" s="279"/>
    </row>
    <row r="18" spans="1:10" s="273" customFormat="1" ht="17.399999999999999" x14ac:dyDescent="0.3">
      <c r="A18" s="575" t="s">
        <v>28</v>
      </c>
      <c r="C18" s="275">
        <v>15000</v>
      </c>
      <c r="D18" s="274"/>
      <c r="E18" s="277" t="s">
        <v>1</v>
      </c>
      <c r="F18" s="277"/>
      <c r="G18" s="275">
        <v>18000</v>
      </c>
      <c r="H18" s="277"/>
      <c r="I18" s="279"/>
    </row>
    <row r="19" spans="1:10" s="273" customFormat="1" ht="17.399999999999999" x14ac:dyDescent="0.3">
      <c r="A19" s="575" t="s">
        <v>9</v>
      </c>
      <c r="C19" s="278">
        <v>28000</v>
      </c>
      <c r="D19" s="274"/>
      <c r="E19" s="275" t="s">
        <v>33</v>
      </c>
      <c r="F19" s="277"/>
      <c r="G19" s="275">
        <v>2500</v>
      </c>
      <c r="H19" s="277"/>
      <c r="I19" s="279"/>
    </row>
    <row r="20" spans="1:10" s="273" customFormat="1" ht="18" thickBot="1" x14ac:dyDescent="0.35">
      <c r="A20" s="576" t="s">
        <v>26</v>
      </c>
      <c r="C20" s="281">
        <f>SUM(C17:C19)</f>
        <v>65000</v>
      </c>
      <c r="D20" s="274"/>
      <c r="E20" s="283" t="s">
        <v>26</v>
      </c>
      <c r="F20" s="277"/>
      <c r="G20" s="281">
        <f>SUM(G17:G19)</f>
        <v>23500</v>
      </c>
      <c r="H20" s="277"/>
      <c r="I20" s="276"/>
    </row>
    <row r="21" spans="1:10" s="273" customFormat="1" ht="18.600000000000001" thickTop="1" thickBot="1" x14ac:dyDescent="0.35">
      <c r="A21" s="287"/>
      <c r="B21" s="288"/>
      <c r="C21" s="289"/>
      <c r="D21" s="287"/>
      <c r="E21" s="288"/>
      <c r="F21" s="288"/>
      <c r="G21" s="288"/>
      <c r="H21" s="288"/>
      <c r="I21" s="289"/>
    </row>
    <row r="22" spans="1:10" x14ac:dyDescent="0.25">
      <c r="A22" s="828" t="s">
        <v>490</v>
      </c>
      <c r="B22" s="840"/>
      <c r="C22" s="840"/>
      <c r="D22" s="840"/>
      <c r="E22" s="840"/>
      <c r="F22" s="840"/>
      <c r="G22" s="840"/>
      <c r="H22" s="840"/>
      <c r="I22" s="841"/>
    </row>
    <row r="23" spans="1:10" ht="13.8" thickBot="1" x14ac:dyDescent="0.3">
      <c r="A23" s="822"/>
      <c r="B23" s="823"/>
      <c r="C23" s="823"/>
      <c r="D23" s="823"/>
      <c r="E23" s="823"/>
      <c r="F23" s="823"/>
      <c r="G23" s="823"/>
      <c r="H23" s="823"/>
      <c r="I23" s="824"/>
    </row>
    <row r="24" spans="1:10" s="273" customFormat="1" ht="35.25" customHeight="1" x14ac:dyDescent="0.3">
      <c r="A24" s="269"/>
      <c r="B24" s="577"/>
      <c r="C24" s="843" t="s">
        <v>34</v>
      </c>
      <c r="D24" s="270"/>
      <c r="E24" s="270"/>
      <c r="F24" s="270"/>
      <c r="G24" s="270"/>
      <c r="I24" s="271"/>
    </row>
    <row r="25" spans="1:10" s="273" customFormat="1" ht="17.399999999999999" x14ac:dyDescent="0.3">
      <c r="A25" s="274"/>
      <c r="C25" s="844"/>
      <c r="D25" s="290" t="s">
        <v>35</v>
      </c>
      <c r="E25" s="290" t="s">
        <v>36</v>
      </c>
      <c r="F25" s="290" t="s">
        <v>39</v>
      </c>
      <c r="G25" s="290" t="s">
        <v>42</v>
      </c>
      <c r="I25" s="276"/>
    </row>
    <row r="26" spans="1:10" s="273" customFormat="1" ht="17.399999999999999" x14ac:dyDescent="0.3">
      <c r="A26" s="575" t="s">
        <v>27</v>
      </c>
      <c r="C26" s="516">
        <v>46</v>
      </c>
      <c r="D26" s="277">
        <v>1100</v>
      </c>
      <c r="E26" s="277" t="s">
        <v>37</v>
      </c>
      <c r="F26" s="277" t="s">
        <v>40</v>
      </c>
      <c r="G26" s="704">
        <v>0.2</v>
      </c>
      <c r="I26" s="276"/>
    </row>
    <row r="27" spans="1:10" s="273" customFormat="1" ht="17.399999999999999" x14ac:dyDescent="0.3">
      <c r="A27" s="575" t="s">
        <v>28</v>
      </c>
      <c r="C27" s="516">
        <v>46</v>
      </c>
      <c r="D27" s="277">
        <v>800</v>
      </c>
      <c r="E27" s="277" t="s">
        <v>38</v>
      </c>
      <c r="F27" s="277" t="s">
        <v>41</v>
      </c>
      <c r="G27" s="277" t="s">
        <v>41</v>
      </c>
      <c r="I27" s="276"/>
    </row>
    <row r="28" spans="1:10" s="273" customFormat="1" ht="18" thickBot="1" x14ac:dyDescent="0.35">
      <c r="A28" s="287"/>
      <c r="B28" s="288"/>
      <c r="C28" s="288"/>
      <c r="D28" s="288"/>
      <c r="E28" s="288"/>
      <c r="F28" s="288"/>
      <c r="G28" s="288"/>
      <c r="H28" s="288"/>
      <c r="I28" s="289"/>
    </row>
    <row r="29" spans="1:10" ht="10.5" customHeight="1" x14ac:dyDescent="0.25">
      <c r="A29" s="291"/>
      <c r="B29" s="291"/>
      <c r="C29" s="291"/>
      <c r="D29" s="291"/>
      <c r="E29" s="291"/>
      <c r="F29" s="291"/>
      <c r="G29" s="291"/>
      <c r="H29" s="291"/>
      <c r="I29" s="291"/>
    </row>
    <row r="30" spans="1:10" ht="33.75" customHeight="1" x14ac:dyDescent="0.3">
      <c r="A30" s="517"/>
      <c r="B30" s="845" t="s">
        <v>244</v>
      </c>
      <c r="C30" s="845"/>
      <c r="D30" s="845"/>
      <c r="E30" s="845"/>
      <c r="F30" s="845"/>
      <c r="G30" s="845"/>
      <c r="H30" s="845"/>
      <c r="I30" s="517"/>
    </row>
    <row r="31" spans="1:10" ht="15" customHeight="1" thickBot="1" x14ac:dyDescent="0.35">
      <c r="A31" s="517"/>
      <c r="B31" s="517"/>
      <c r="C31" s="517"/>
      <c r="D31" s="517"/>
      <c r="E31" s="517"/>
      <c r="F31" s="517"/>
      <c r="G31" s="517"/>
      <c r="H31" s="517"/>
      <c r="I31" s="517"/>
    </row>
    <row r="32" spans="1:10" ht="18" thickBot="1" x14ac:dyDescent="0.35">
      <c r="A32" s="817" t="s">
        <v>630</v>
      </c>
      <c r="B32" s="818"/>
      <c r="C32" s="292"/>
      <c r="D32" s="292"/>
      <c r="E32" s="292"/>
      <c r="F32" s="292"/>
      <c r="G32" s="292"/>
      <c r="H32" s="292"/>
      <c r="I32" s="292"/>
      <c r="J32" s="292"/>
    </row>
    <row r="33" spans="1:10" s="273" customFormat="1" ht="17.399999999999999" x14ac:dyDescent="0.3">
      <c r="B33" s="578"/>
      <c r="C33" s="578"/>
      <c r="D33" s="578"/>
      <c r="E33" s="578"/>
      <c r="F33" s="578"/>
      <c r="G33" s="578"/>
      <c r="H33" s="578"/>
      <c r="I33" s="578"/>
      <c r="J33" s="578"/>
    </row>
    <row r="34" spans="1:10" s="273" customFormat="1" ht="17.399999999999999" x14ac:dyDescent="0.3">
      <c r="A34" s="517"/>
      <c r="B34" s="517" t="s">
        <v>703</v>
      </c>
      <c r="C34" s="578"/>
      <c r="D34" s="578"/>
      <c r="E34" s="578"/>
      <c r="F34" s="578"/>
      <c r="G34" s="578"/>
      <c r="H34" s="578"/>
      <c r="I34" s="578"/>
      <c r="J34" s="578"/>
    </row>
    <row r="35" spans="1:10" s="273" customFormat="1" ht="34.5" customHeight="1" x14ac:dyDescent="0.3">
      <c r="A35" s="517"/>
      <c r="B35" s="845" t="s">
        <v>822</v>
      </c>
      <c r="C35" s="845"/>
      <c r="D35" s="845"/>
      <c r="E35" s="845"/>
      <c r="F35" s="845"/>
      <c r="G35" s="845"/>
      <c r="H35" s="845"/>
      <c r="I35" s="578"/>
      <c r="J35" s="578"/>
    </row>
    <row r="36" spans="1:10" s="273" customFormat="1" ht="18" thickBot="1" x14ac:dyDescent="0.35">
      <c r="A36" s="579"/>
      <c r="B36" s="578"/>
      <c r="C36" s="578"/>
      <c r="D36" s="578"/>
      <c r="E36" s="578"/>
      <c r="F36" s="578"/>
      <c r="G36" s="578"/>
      <c r="H36" s="578"/>
      <c r="I36" s="578"/>
      <c r="J36" s="578"/>
    </row>
    <row r="37" spans="1:10" ht="18" thickBot="1" x14ac:dyDescent="0.35">
      <c r="A37" s="817" t="s">
        <v>240</v>
      </c>
      <c r="B37" s="818"/>
      <c r="C37" s="292"/>
      <c r="D37" s="292"/>
      <c r="E37" s="292"/>
      <c r="F37" s="292"/>
      <c r="G37" s="292"/>
      <c r="H37" s="292"/>
      <c r="I37" s="292"/>
      <c r="J37" s="292"/>
    </row>
    <row r="38" spans="1:10" ht="21" x14ac:dyDescent="0.4">
      <c r="A38" s="344" t="s">
        <v>470</v>
      </c>
      <c r="B38" s="293"/>
      <c r="C38" s="292"/>
      <c r="D38" s="292"/>
      <c r="E38" s="292"/>
      <c r="F38" s="292"/>
      <c r="G38" s="292"/>
      <c r="H38" s="292"/>
      <c r="I38" s="292"/>
      <c r="J38" s="292"/>
    </row>
    <row r="39" spans="1:10" x14ac:dyDescent="0.25">
      <c r="B39" s="324"/>
      <c r="C39" s="327"/>
      <c r="D39" s="327"/>
      <c r="E39" s="327"/>
      <c r="F39" s="327"/>
      <c r="G39" s="327"/>
      <c r="H39" s="327"/>
      <c r="I39" s="327"/>
    </row>
    <row r="40" spans="1:10" ht="43.5" customHeight="1" x14ac:dyDescent="0.6">
      <c r="B40" s="567" t="s">
        <v>374</v>
      </c>
      <c r="E40" s="294" t="s">
        <v>67</v>
      </c>
      <c r="F40" s="346" t="s">
        <v>44</v>
      </c>
      <c r="G40" s="295" t="s">
        <v>207</v>
      </c>
      <c r="H40" s="273"/>
    </row>
    <row r="41" spans="1:10" ht="17.399999999999999" x14ac:dyDescent="0.3">
      <c r="B41" s="296" t="s">
        <v>27</v>
      </c>
      <c r="E41" s="297"/>
      <c r="F41" s="300">
        <f>C17</f>
        <v>22000</v>
      </c>
      <c r="G41" s="298">
        <f>D26</f>
        <v>1100</v>
      </c>
      <c r="H41" s="273"/>
    </row>
    <row r="42" spans="1:10" ht="17.399999999999999" x14ac:dyDescent="0.3">
      <c r="B42" s="268" t="s">
        <v>23</v>
      </c>
      <c r="E42" s="300">
        <f>F8</f>
        <v>8000</v>
      </c>
      <c r="F42" s="268"/>
      <c r="G42" s="298"/>
      <c r="H42" s="273"/>
    </row>
    <row r="43" spans="1:10" ht="17.399999999999999" x14ac:dyDescent="0.3">
      <c r="B43" s="268" t="s">
        <v>24</v>
      </c>
      <c r="E43" s="297">
        <f>F9</f>
        <v>3000</v>
      </c>
      <c r="F43" s="297"/>
      <c r="G43" s="298"/>
      <c r="H43" s="273"/>
    </row>
    <row r="44" spans="1:10" ht="17.399999999999999" x14ac:dyDescent="0.3">
      <c r="B44" s="296"/>
      <c r="E44" s="297" t="s">
        <v>172</v>
      </c>
      <c r="F44" s="297"/>
      <c r="G44" s="298"/>
      <c r="H44" s="273"/>
    </row>
    <row r="45" spans="1:10" ht="17.399999999999999" x14ac:dyDescent="0.3">
      <c r="B45" s="296" t="s">
        <v>28</v>
      </c>
      <c r="E45" s="297"/>
      <c r="F45" s="300">
        <f>C18</f>
        <v>15000</v>
      </c>
      <c r="G45" s="298">
        <f>D27</f>
        <v>800</v>
      </c>
      <c r="H45" s="273"/>
    </row>
    <row r="46" spans="1:10" ht="17.399999999999999" x14ac:dyDescent="0.3">
      <c r="B46" s="268" t="s">
        <v>23</v>
      </c>
      <c r="E46" s="300">
        <f>G8</f>
        <v>16000</v>
      </c>
      <c r="F46" s="268"/>
      <c r="G46" s="268"/>
      <c r="H46" s="268"/>
    </row>
    <row r="47" spans="1:10" ht="17.399999999999999" x14ac:dyDescent="0.3">
      <c r="B47" s="268" t="s">
        <v>24</v>
      </c>
      <c r="E47" s="297">
        <f>G9</f>
        <v>8000</v>
      </c>
      <c r="F47" s="297"/>
      <c r="G47" s="268" t="s">
        <v>172</v>
      </c>
      <c r="H47" s="273"/>
    </row>
    <row r="48" spans="1:10" ht="17.399999999999999" x14ac:dyDescent="0.3">
      <c r="B48" s="268"/>
      <c r="D48" s="297" t="s">
        <v>172</v>
      </c>
      <c r="E48" s="297"/>
      <c r="F48" s="268" t="s">
        <v>172</v>
      </c>
      <c r="G48" s="273"/>
    </row>
    <row r="49" spans="2:8" ht="38.549999999999997" customHeight="1" x14ac:dyDescent="0.3">
      <c r="B49" s="566" t="s">
        <v>453</v>
      </c>
      <c r="D49" s="299"/>
      <c r="E49" s="345">
        <f>C26</f>
        <v>46</v>
      </c>
      <c r="F49" s="268" t="s">
        <v>376</v>
      </c>
      <c r="G49" s="273"/>
    </row>
    <row r="50" spans="2:8" ht="17.399999999999999" x14ac:dyDescent="0.3">
      <c r="B50" s="268"/>
      <c r="C50" s="297"/>
      <c r="D50" s="297"/>
      <c r="E50" s="268"/>
      <c r="F50" s="268"/>
      <c r="G50" s="268"/>
    </row>
    <row r="51" spans="2:8" ht="21" x14ac:dyDescent="0.4">
      <c r="B51" s="347" t="s">
        <v>377</v>
      </c>
      <c r="C51" s="268"/>
      <c r="D51" s="268"/>
      <c r="E51" s="268"/>
      <c r="F51" s="268"/>
      <c r="G51" s="268"/>
    </row>
    <row r="52" spans="2:8" ht="17.399999999999999" x14ac:dyDescent="0.3">
      <c r="B52" s="296" t="s">
        <v>378</v>
      </c>
      <c r="C52" s="273"/>
      <c r="D52" s="273"/>
      <c r="E52" s="273"/>
      <c r="F52" s="273"/>
      <c r="G52" s="273"/>
    </row>
    <row r="53" spans="2:8" ht="17.399999999999999" x14ac:dyDescent="0.3">
      <c r="B53" s="296" t="s">
        <v>172</v>
      </c>
      <c r="C53" s="268"/>
      <c r="E53" s="268"/>
      <c r="F53" s="268"/>
      <c r="G53" s="268"/>
      <c r="H53" s="268"/>
    </row>
    <row r="54" spans="2:8" ht="17.399999999999999" x14ac:dyDescent="0.3">
      <c r="B54" s="325"/>
      <c r="C54" s="325" t="s">
        <v>172</v>
      </c>
      <c r="E54" s="325"/>
      <c r="F54" s="325"/>
      <c r="G54" s="325"/>
      <c r="H54" s="325"/>
    </row>
    <row r="55" spans="2:8" ht="17.399999999999999" x14ac:dyDescent="0.3">
      <c r="B55" s="328"/>
      <c r="C55" s="328"/>
      <c r="F55" s="326" t="str">
        <f>B41</f>
        <v>Job X</v>
      </c>
      <c r="G55" s="326" t="str">
        <f>B45</f>
        <v>Job Y</v>
      </c>
      <c r="H55" s="329" t="s">
        <v>214</v>
      </c>
    </row>
    <row r="56" spans="2:8" ht="17.399999999999999" x14ac:dyDescent="0.3">
      <c r="B56" s="566" t="s">
        <v>379</v>
      </c>
      <c r="C56" s="331"/>
      <c r="F56" s="332">
        <f>E42+E43</f>
        <v>11000</v>
      </c>
      <c r="G56" s="332">
        <f>E46+E47</f>
        <v>24000</v>
      </c>
      <c r="H56" s="332">
        <f>SUM(F56:G56)</f>
        <v>35000</v>
      </c>
    </row>
    <row r="57" spans="2:8" ht="17.399999999999999" x14ac:dyDescent="0.3">
      <c r="B57" s="331" t="s">
        <v>194</v>
      </c>
      <c r="C57" s="325"/>
      <c r="F57" s="325">
        <f>F41</f>
        <v>22000</v>
      </c>
      <c r="G57" s="325">
        <f>F45</f>
        <v>15000</v>
      </c>
      <c r="H57" s="325">
        <f>SUM(F57:G57)</f>
        <v>37000</v>
      </c>
    </row>
    <row r="58" spans="2:8" ht="17.399999999999999" x14ac:dyDescent="0.3">
      <c r="B58" s="325"/>
      <c r="C58" s="331"/>
      <c r="E58" s="328"/>
      <c r="F58" s="325"/>
      <c r="G58" s="328"/>
      <c r="H58" s="325"/>
    </row>
    <row r="59" spans="2:8" ht="17.399999999999999" x14ac:dyDescent="0.3">
      <c r="B59" s="331" t="s">
        <v>70</v>
      </c>
      <c r="C59" s="325"/>
      <c r="E59" s="325"/>
      <c r="F59" s="325"/>
      <c r="G59" s="325"/>
      <c r="H59" s="325"/>
    </row>
    <row r="60" spans="2:8" ht="17.399999999999999" x14ac:dyDescent="0.3">
      <c r="B60" s="331" t="s">
        <v>380</v>
      </c>
      <c r="F60" s="333">
        <f>G41</f>
        <v>1100</v>
      </c>
      <c r="G60" s="333">
        <f>G45</f>
        <v>800</v>
      </c>
      <c r="H60" s="325"/>
    </row>
    <row r="61" spans="2:8" ht="17.399999999999999" x14ac:dyDescent="0.3">
      <c r="B61" s="566" t="s">
        <v>657</v>
      </c>
      <c r="F61" s="334">
        <f>E49</f>
        <v>46</v>
      </c>
      <c r="G61" s="334">
        <f>E49</f>
        <v>46</v>
      </c>
      <c r="H61" s="325"/>
    </row>
    <row r="62" spans="2:8" ht="18" thickBot="1" x14ac:dyDescent="0.35">
      <c r="B62" s="566" t="s">
        <v>381</v>
      </c>
      <c r="C62" s="328"/>
      <c r="F62" s="335">
        <f>F60*F61</f>
        <v>50600</v>
      </c>
      <c r="G62" s="335">
        <f>G60*G61</f>
        <v>36800</v>
      </c>
      <c r="H62" s="336">
        <f>SUM(F62:G62)</f>
        <v>87400</v>
      </c>
    </row>
    <row r="63" spans="2:8" ht="18" thickBot="1" x14ac:dyDescent="0.35">
      <c r="B63" s="331" t="s">
        <v>205</v>
      </c>
      <c r="C63" s="325"/>
      <c r="F63" s="571">
        <f>F62+F57+F56</f>
        <v>83600</v>
      </c>
      <c r="G63" s="571">
        <f>G56+G57+G62</f>
        <v>75800</v>
      </c>
      <c r="H63" s="337">
        <f>SUM(F63:G63)</f>
        <v>159400</v>
      </c>
    </row>
    <row r="64" spans="2:8" ht="17.399999999999999" x14ac:dyDescent="0.3">
      <c r="B64" s="338"/>
      <c r="C64" s="339"/>
      <c r="D64" s="328"/>
      <c r="E64" s="328"/>
      <c r="F64" s="328"/>
      <c r="G64" s="325"/>
    </row>
    <row r="65" spans="1:8" ht="17.399999999999999" x14ac:dyDescent="0.3">
      <c r="B65" s="331" t="s">
        <v>382</v>
      </c>
      <c r="C65" s="338"/>
      <c r="D65" s="338"/>
      <c r="E65" s="338"/>
      <c r="F65" s="338"/>
      <c r="G65" s="338"/>
    </row>
    <row r="66" spans="1:8" ht="17.399999999999999" x14ac:dyDescent="0.3">
      <c r="C66" s="325" t="s">
        <v>383</v>
      </c>
      <c r="D66" s="325"/>
      <c r="E66" s="325"/>
      <c r="F66" s="325"/>
      <c r="G66" s="325"/>
    </row>
    <row r="67" spans="1:8" ht="17.399999999999999" x14ac:dyDescent="0.3">
      <c r="C67" s="325" t="s">
        <v>25</v>
      </c>
      <c r="E67" s="332">
        <v>39000</v>
      </c>
      <c r="F67" s="325"/>
      <c r="G67" s="325"/>
      <c r="H67" s="325"/>
    </row>
    <row r="68" spans="1:8" ht="17.399999999999999" x14ac:dyDescent="0.3">
      <c r="C68" s="325" t="s">
        <v>9</v>
      </c>
      <c r="E68" s="333">
        <v>28000</v>
      </c>
      <c r="F68" s="325"/>
      <c r="G68" s="325"/>
      <c r="H68" s="325"/>
    </row>
    <row r="69" spans="1:8" ht="17.399999999999999" x14ac:dyDescent="0.3">
      <c r="C69" s="325" t="s">
        <v>32</v>
      </c>
      <c r="E69" s="333">
        <v>3000</v>
      </c>
      <c r="F69" s="325"/>
      <c r="G69" s="325"/>
      <c r="H69" s="325"/>
    </row>
    <row r="70" spans="1:8" ht="17.399999999999999" x14ac:dyDescent="0.3">
      <c r="C70" s="325" t="s">
        <v>1</v>
      </c>
      <c r="E70" s="333">
        <v>18000</v>
      </c>
      <c r="F70" s="325"/>
      <c r="G70" s="325"/>
      <c r="H70" s="325"/>
    </row>
    <row r="71" spans="1:8" ht="21" x14ac:dyDescent="0.6">
      <c r="C71" s="325" t="s">
        <v>33</v>
      </c>
      <c r="E71" s="340">
        <v>2500</v>
      </c>
      <c r="F71" s="325"/>
      <c r="G71" s="325"/>
      <c r="H71" s="325"/>
    </row>
    <row r="72" spans="1:8" ht="18.600000000000001" customHeight="1" x14ac:dyDescent="0.3">
      <c r="C72" s="330" t="s">
        <v>384</v>
      </c>
      <c r="E72" s="341">
        <f>SUM(E67:E71)</f>
        <v>90500</v>
      </c>
      <c r="F72" s="325"/>
      <c r="G72" s="325"/>
      <c r="H72" s="325"/>
    </row>
    <row r="73" spans="1:8" ht="35.4" thickBot="1" x14ac:dyDescent="0.35">
      <c r="C73" s="330" t="s">
        <v>70</v>
      </c>
      <c r="E73" s="335">
        <f>F62+G62</f>
        <v>87400</v>
      </c>
      <c r="F73" s="342" t="s">
        <v>659</v>
      </c>
      <c r="G73" s="325"/>
      <c r="H73" s="325"/>
    </row>
    <row r="74" spans="1:8" ht="18" thickBot="1" x14ac:dyDescent="0.35">
      <c r="C74" s="339"/>
      <c r="E74" s="568">
        <f>E72-E73</f>
        <v>3100</v>
      </c>
      <c r="F74" s="569" t="str">
        <f>IF(E72&gt;E73,"UNDERAPPLIED","OVERAPPLIED")</f>
        <v>UNDERAPPLIED</v>
      </c>
      <c r="G74" s="570"/>
      <c r="H74" s="343" t="s">
        <v>172</v>
      </c>
    </row>
    <row r="75" spans="1:8" ht="17.399999999999999" x14ac:dyDescent="0.3">
      <c r="A75" s="338"/>
      <c r="B75" s="343"/>
      <c r="C75" s="339"/>
      <c r="D75" s="343"/>
      <c r="E75" s="343"/>
      <c r="F75" s="343"/>
    </row>
    <row r="76" spans="1:8" ht="17.399999999999999" x14ac:dyDescent="0.3">
      <c r="B76" s="566" t="s">
        <v>385</v>
      </c>
      <c r="D76" s="325">
        <f>E74</f>
        <v>3100</v>
      </c>
      <c r="E76" s="331" t="str">
        <f>IF(F74="underapplied","Increase Cost of Goods Sold by this Amount","Decrease Cost of Goods Sold by this Amount")</f>
        <v>Increase Cost of Goods Sold by this Amount</v>
      </c>
      <c r="F76" s="325"/>
      <c r="G76" s="325"/>
    </row>
    <row r="77" spans="1:8" ht="17.399999999999999" x14ac:dyDescent="0.3">
      <c r="A77" s="338"/>
      <c r="B77" s="338"/>
      <c r="C77" s="338"/>
      <c r="D77" s="338"/>
      <c r="E77" s="338"/>
      <c r="F77" s="338"/>
    </row>
  </sheetData>
  <mergeCells count="12">
    <mergeCell ref="A37:B37"/>
    <mergeCell ref="A5:C6"/>
    <mergeCell ref="D5:I6"/>
    <mergeCell ref="A1:I1"/>
    <mergeCell ref="A14:C15"/>
    <mergeCell ref="D14:I15"/>
    <mergeCell ref="A22:I23"/>
    <mergeCell ref="B3:I3"/>
    <mergeCell ref="C24:C25"/>
    <mergeCell ref="B30:H30"/>
    <mergeCell ref="A32:B32"/>
    <mergeCell ref="B35:H35"/>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3"/>
  <sheetViews>
    <sheetView showGridLines="0" zoomScaleNormal="100" workbookViewId="0">
      <selection activeCell="B37" sqref="B37"/>
    </sheetView>
  </sheetViews>
  <sheetFormatPr defaultRowHeight="13.2" x14ac:dyDescent="0.25"/>
  <cols>
    <col min="1" max="1" width="8" customWidth="1"/>
    <col min="2" max="2" width="19.44140625" customWidth="1"/>
    <col min="3" max="3" width="23.77734375" customWidth="1"/>
    <col min="4" max="4" width="19.44140625" customWidth="1"/>
    <col min="5" max="5" width="19" customWidth="1"/>
    <col min="6" max="6" width="18.44140625" customWidth="1"/>
    <col min="7" max="7" width="19" customWidth="1"/>
    <col min="8" max="8" width="14.44140625" customWidth="1"/>
    <col min="9" max="9" width="5.5546875" customWidth="1"/>
    <col min="10" max="10" width="5" customWidth="1"/>
  </cols>
  <sheetData>
    <row r="1" spans="1:10" ht="21.6" thickBot="1" x14ac:dyDescent="0.45">
      <c r="A1" s="790" t="s">
        <v>387</v>
      </c>
      <c r="B1" s="791"/>
      <c r="C1" s="791"/>
      <c r="D1" s="791"/>
      <c r="E1" s="791"/>
      <c r="F1" s="791"/>
      <c r="G1" s="791"/>
      <c r="H1" s="791"/>
      <c r="I1" s="792"/>
      <c r="J1" s="7"/>
    </row>
    <row r="2" spans="1:10" ht="17.399999999999999" x14ac:dyDescent="0.3">
      <c r="A2" s="57"/>
      <c r="B2" s="56"/>
    </row>
    <row r="3" spans="1:10" ht="17.399999999999999" x14ac:dyDescent="0.3">
      <c r="A3" s="57"/>
      <c r="B3" s="528" t="s">
        <v>704</v>
      </c>
    </row>
    <row r="4" spans="1:10" ht="18" thickBot="1" x14ac:dyDescent="0.35">
      <c r="A4" s="14"/>
    </row>
    <row r="5" spans="1:10" x14ac:dyDescent="0.25">
      <c r="A5" s="855" t="s">
        <v>491</v>
      </c>
      <c r="B5" s="867"/>
      <c r="C5" s="867"/>
      <c r="D5" s="867"/>
      <c r="E5" s="867"/>
      <c r="F5" s="867"/>
      <c r="G5" s="867"/>
      <c r="H5" s="867"/>
      <c r="I5" s="868"/>
    </row>
    <row r="6" spans="1:10" s="29" customFormat="1" ht="18" thickBot="1" x14ac:dyDescent="0.35">
      <c r="A6" s="869"/>
      <c r="B6" s="870"/>
      <c r="C6" s="870"/>
      <c r="D6" s="870"/>
      <c r="E6" s="870"/>
      <c r="F6" s="870"/>
      <c r="G6" s="870"/>
      <c r="H6" s="870"/>
      <c r="I6" s="871"/>
    </row>
    <row r="7" spans="1:10" s="29" customFormat="1" ht="17.399999999999999" x14ac:dyDescent="0.3">
      <c r="A7" s="94"/>
      <c r="B7" s="872" t="s">
        <v>245</v>
      </c>
      <c r="C7" s="872"/>
      <c r="D7" s="95"/>
      <c r="E7" s="95"/>
      <c r="F7" s="95"/>
      <c r="G7" s="95"/>
      <c r="H7" s="95"/>
      <c r="I7" s="96"/>
    </row>
    <row r="8" spans="1:10" s="29" customFormat="1" ht="17.399999999999999" x14ac:dyDescent="0.3">
      <c r="A8" s="5"/>
      <c r="B8" s="873"/>
      <c r="C8" s="873"/>
      <c r="D8" s="102" t="s">
        <v>246</v>
      </c>
      <c r="E8" s="102" t="s">
        <v>36</v>
      </c>
      <c r="F8" s="102" t="s">
        <v>39</v>
      </c>
      <c r="G8" s="356" t="s">
        <v>42</v>
      </c>
      <c r="H8" s="3"/>
      <c r="I8" s="4"/>
    </row>
    <row r="9" spans="1:10" s="29" customFormat="1" ht="17.399999999999999" x14ac:dyDescent="0.3">
      <c r="A9" s="5" t="s">
        <v>388</v>
      </c>
      <c r="B9" s="846">
        <v>42.5</v>
      </c>
      <c r="C9" s="847"/>
      <c r="D9" s="103">
        <v>6175</v>
      </c>
      <c r="E9" s="3" t="s">
        <v>37</v>
      </c>
      <c r="F9" s="3" t="s">
        <v>247</v>
      </c>
      <c r="G9" s="104">
        <v>0.24</v>
      </c>
      <c r="H9" s="3"/>
      <c r="I9" s="4"/>
    </row>
    <row r="10" spans="1:10" s="29" customFormat="1" ht="17.399999999999999" x14ac:dyDescent="0.3">
      <c r="A10" s="5" t="s">
        <v>389</v>
      </c>
      <c r="B10" s="846">
        <v>42.5</v>
      </c>
      <c r="C10" s="847"/>
      <c r="D10" s="103">
        <v>4275</v>
      </c>
      <c r="E10" s="3" t="s">
        <v>38</v>
      </c>
      <c r="F10" s="3" t="s">
        <v>41</v>
      </c>
      <c r="G10" s="3" t="s">
        <v>41</v>
      </c>
      <c r="H10" s="3"/>
      <c r="I10" s="4"/>
    </row>
    <row r="11" spans="1:10" s="29" customFormat="1" ht="18" thickBot="1" x14ac:dyDescent="0.35">
      <c r="A11" s="86"/>
      <c r="B11" s="100"/>
      <c r="C11" s="100"/>
      <c r="D11" s="100"/>
      <c r="E11" s="100"/>
      <c r="F11" s="100"/>
      <c r="G11" s="100"/>
      <c r="H11" s="100"/>
      <c r="I11" s="101"/>
    </row>
    <row r="12" spans="1:10" s="29" customFormat="1" ht="18" thickBot="1" x14ac:dyDescent="0.35">
      <c r="A12" s="14"/>
    </row>
    <row r="13" spans="1:10" s="29" customFormat="1" ht="26.25" customHeight="1" x14ac:dyDescent="0.3">
      <c r="A13" s="848"/>
      <c r="B13" s="848"/>
      <c r="C13" s="849"/>
      <c r="D13" s="850" t="s">
        <v>248</v>
      </c>
      <c r="E13" s="851"/>
      <c r="F13" s="851"/>
      <c r="G13" s="851"/>
      <c r="H13" s="851"/>
      <c r="I13" s="851"/>
      <c r="J13" s="303"/>
    </row>
    <row r="14" spans="1:10" s="29" customFormat="1" ht="27" customHeight="1" thickBot="1" x14ac:dyDescent="0.35">
      <c r="A14" s="848"/>
      <c r="B14" s="848"/>
      <c r="C14" s="849"/>
      <c r="D14" s="852"/>
      <c r="E14" s="853"/>
      <c r="F14" s="853"/>
      <c r="G14" s="853"/>
      <c r="H14" s="853"/>
      <c r="I14" s="854"/>
    </row>
    <row r="15" spans="1:10" s="29" customFormat="1" ht="17.399999999999999" x14ac:dyDescent="0.3">
      <c r="A15" s="201"/>
      <c r="B15" s="204"/>
      <c r="C15" s="207"/>
      <c r="D15" s="95"/>
      <c r="E15" s="95"/>
      <c r="F15" s="97" t="s">
        <v>388</v>
      </c>
      <c r="G15" s="97" t="s">
        <v>389</v>
      </c>
      <c r="H15" s="97" t="s">
        <v>6</v>
      </c>
      <c r="I15" s="96"/>
    </row>
    <row r="16" spans="1:10" s="29" customFormat="1" ht="17.399999999999999" x14ac:dyDescent="0.3">
      <c r="A16" s="201"/>
      <c r="B16" s="202"/>
      <c r="C16" s="207"/>
      <c r="D16" s="3"/>
      <c r="E16" s="3" t="s">
        <v>23</v>
      </c>
      <c r="F16" s="301">
        <v>28500</v>
      </c>
      <c r="G16" s="301">
        <v>71250</v>
      </c>
      <c r="H16" s="301">
        <f>G16+F16</f>
        <v>99750</v>
      </c>
      <c r="I16" s="4"/>
    </row>
    <row r="17" spans="1:9" s="29" customFormat="1" ht="17.399999999999999" x14ac:dyDescent="0.3">
      <c r="A17" s="201"/>
      <c r="B17" s="202"/>
      <c r="C17" s="207"/>
      <c r="D17" s="3"/>
      <c r="E17" s="3" t="s">
        <v>24</v>
      </c>
      <c r="F17" s="357">
        <v>12000</v>
      </c>
      <c r="G17" s="357">
        <v>35000</v>
      </c>
      <c r="H17" s="357">
        <f>G17+F17</f>
        <v>47000</v>
      </c>
      <c r="I17" s="4"/>
    </row>
    <row r="18" spans="1:9" s="29" customFormat="1" ht="18" thickBot="1" x14ac:dyDescent="0.35">
      <c r="A18" s="201"/>
      <c r="B18" s="202"/>
      <c r="C18" s="208"/>
      <c r="D18" s="3"/>
      <c r="E18" s="84" t="s">
        <v>29</v>
      </c>
      <c r="F18" s="358">
        <f>SUM(F16:F17)</f>
        <v>40500</v>
      </c>
      <c r="G18" s="358">
        <f>SUM(G16:G17)</f>
        <v>106250</v>
      </c>
      <c r="H18" s="359">
        <f>SUM(H16:H17)</f>
        <v>146750</v>
      </c>
      <c r="I18" s="4"/>
    </row>
    <row r="19" spans="1:9" s="29" customFormat="1" ht="18" thickTop="1" x14ac:dyDescent="0.3">
      <c r="A19" s="203"/>
      <c r="B19" s="210"/>
      <c r="C19" s="208"/>
      <c r="D19" s="3"/>
      <c r="E19" s="84" t="s">
        <v>25</v>
      </c>
      <c r="F19" s="277"/>
      <c r="G19" s="275"/>
      <c r="H19" s="278">
        <v>211000</v>
      </c>
      <c r="I19" s="4"/>
    </row>
    <row r="20" spans="1:9" s="29" customFormat="1" ht="18" thickBot="1" x14ac:dyDescent="0.35">
      <c r="A20" s="201"/>
      <c r="B20" s="204"/>
      <c r="C20" s="208"/>
      <c r="D20" s="3"/>
      <c r="E20" s="99" t="s">
        <v>26</v>
      </c>
      <c r="F20" s="277"/>
      <c r="G20" s="275"/>
      <c r="H20" s="302">
        <f>H18+H19</f>
        <v>357750</v>
      </c>
      <c r="I20" s="4"/>
    </row>
    <row r="21" spans="1:9" s="29" customFormat="1" ht="18.600000000000001" thickTop="1" thickBot="1" x14ac:dyDescent="0.35">
      <c r="A21" s="205"/>
      <c r="B21" s="206"/>
      <c r="C21" s="209"/>
      <c r="D21" s="100"/>
      <c r="E21" s="100"/>
      <c r="F21" s="100"/>
      <c r="G21" s="100"/>
      <c r="H21" s="100"/>
      <c r="I21" s="101"/>
    </row>
    <row r="22" spans="1:9" s="29" customFormat="1" ht="22.5" customHeight="1" x14ac:dyDescent="0.3">
      <c r="A22" s="855" t="s">
        <v>766</v>
      </c>
      <c r="B22" s="856"/>
      <c r="C22" s="857"/>
      <c r="D22" s="861" t="s">
        <v>31</v>
      </c>
      <c r="E22" s="862"/>
      <c r="F22" s="862"/>
      <c r="G22" s="862"/>
      <c r="H22" s="862"/>
      <c r="I22" s="863"/>
    </row>
    <row r="23" spans="1:9" s="29" customFormat="1" ht="31.5" customHeight="1" thickBot="1" x14ac:dyDescent="0.35">
      <c r="A23" s="858"/>
      <c r="B23" s="859"/>
      <c r="C23" s="860"/>
      <c r="D23" s="864"/>
      <c r="E23" s="865"/>
      <c r="F23" s="865"/>
      <c r="G23" s="865"/>
      <c r="H23" s="865"/>
      <c r="I23" s="866"/>
    </row>
    <row r="24" spans="1:9" s="29" customFormat="1" ht="17.399999999999999" x14ac:dyDescent="0.3">
      <c r="A24" s="94"/>
      <c r="B24" s="95"/>
      <c r="C24" s="96"/>
      <c r="D24" s="94"/>
      <c r="E24" s="95"/>
      <c r="F24" s="95"/>
      <c r="G24" s="95"/>
      <c r="H24" s="95"/>
      <c r="I24" s="96"/>
    </row>
    <row r="25" spans="1:9" s="29" customFormat="1" ht="16.5" customHeight="1" x14ac:dyDescent="0.3">
      <c r="A25" s="524" t="s">
        <v>388</v>
      </c>
      <c r="C25" s="360">
        <v>55500</v>
      </c>
      <c r="D25" s="201"/>
      <c r="E25" s="361" t="s">
        <v>32</v>
      </c>
      <c r="F25" s="204"/>
      <c r="G25" s="360">
        <v>14250</v>
      </c>
      <c r="H25" s="3"/>
      <c r="I25" s="85"/>
    </row>
    <row r="26" spans="1:9" s="29" customFormat="1" ht="17.399999999999999" x14ac:dyDescent="0.3">
      <c r="A26" s="524" t="s">
        <v>389</v>
      </c>
      <c r="C26" s="359">
        <v>45000</v>
      </c>
      <c r="D26" s="201"/>
      <c r="E26" s="361" t="s">
        <v>1</v>
      </c>
      <c r="F26" s="204"/>
      <c r="G26" s="359">
        <v>45000</v>
      </c>
      <c r="H26" s="3"/>
      <c r="I26" s="85"/>
    </row>
    <row r="27" spans="1:9" s="29" customFormat="1" ht="17.399999999999999" x14ac:dyDescent="0.3">
      <c r="A27" s="524" t="s">
        <v>9</v>
      </c>
      <c r="C27" s="357">
        <v>133000</v>
      </c>
      <c r="D27" s="201"/>
      <c r="E27" s="362" t="s">
        <v>33</v>
      </c>
      <c r="F27" s="204"/>
      <c r="G27" s="359">
        <v>18000</v>
      </c>
      <c r="H27" s="3"/>
      <c r="I27" s="85"/>
    </row>
    <row r="28" spans="1:9" s="29" customFormat="1" ht="18" thickBot="1" x14ac:dyDescent="0.35">
      <c r="A28" s="580" t="s">
        <v>26</v>
      </c>
      <c r="C28" s="363">
        <f>SUM(C25:C27)</f>
        <v>233500</v>
      </c>
      <c r="D28" s="201"/>
      <c r="E28" s="210" t="s">
        <v>26</v>
      </c>
      <c r="F28" s="204"/>
      <c r="G28" s="363">
        <f>SUM(G25:G27)</f>
        <v>77250</v>
      </c>
      <c r="H28" s="3"/>
      <c r="I28" s="4"/>
    </row>
    <row r="29" spans="1:9" s="29" customFormat="1" ht="18.600000000000001" thickTop="1" thickBot="1" x14ac:dyDescent="0.35">
      <c r="A29" s="86"/>
      <c r="B29" s="100"/>
      <c r="C29" s="101"/>
      <c r="D29" s="86"/>
      <c r="E29" s="100"/>
      <c r="F29" s="100"/>
      <c r="G29" s="100"/>
      <c r="H29" s="100"/>
      <c r="I29" s="101"/>
    </row>
    <row r="30" spans="1:9" ht="10.5" customHeight="1" x14ac:dyDescent="0.25">
      <c r="A30" s="46"/>
      <c r="B30" s="46"/>
      <c r="C30" s="46"/>
      <c r="D30" s="46"/>
      <c r="E30" s="46"/>
      <c r="F30" s="46"/>
      <c r="G30" s="46"/>
      <c r="H30" s="46"/>
      <c r="I30" s="46"/>
    </row>
    <row r="31" spans="1:9" ht="18" customHeight="1" x14ac:dyDescent="0.3">
      <c r="B31" s="808" t="s">
        <v>279</v>
      </c>
      <c r="C31" s="808"/>
      <c r="D31" s="808"/>
      <c r="E31" s="808"/>
      <c r="F31" s="808"/>
      <c r="G31" s="808"/>
      <c r="H31" s="581"/>
      <c r="I31" s="581"/>
    </row>
    <row r="32" spans="1:9" ht="15" customHeight="1" x14ac:dyDescent="0.3">
      <c r="A32" s="581"/>
      <c r="B32" s="808"/>
      <c r="C32" s="808"/>
      <c r="D32" s="808"/>
      <c r="E32" s="808"/>
      <c r="F32" s="808"/>
      <c r="G32" s="808"/>
      <c r="H32" s="581"/>
      <c r="I32" s="581"/>
    </row>
    <row r="33" spans="1:12" ht="15" customHeight="1" thickBot="1" x14ac:dyDescent="0.35">
      <c r="A33" s="74"/>
      <c r="B33" s="74"/>
      <c r="C33" s="74"/>
      <c r="D33" s="74"/>
      <c r="E33" s="74"/>
      <c r="F33" s="74"/>
      <c r="G33" s="74"/>
      <c r="H33" s="74"/>
      <c r="I33" s="74"/>
    </row>
    <row r="34" spans="1:12" s="29" customFormat="1" ht="18.75" customHeight="1" thickBot="1" x14ac:dyDescent="0.35">
      <c r="A34" s="784" t="s">
        <v>630</v>
      </c>
      <c r="B34" s="786"/>
      <c r="C34" s="525"/>
      <c r="D34" s="525"/>
      <c r="E34" s="525"/>
      <c r="F34" s="525"/>
      <c r="G34" s="525"/>
      <c r="H34" s="525"/>
      <c r="I34" s="525"/>
    </row>
    <row r="35" spans="1:12" s="29" customFormat="1" ht="15" customHeight="1" x14ac:dyDescent="0.3">
      <c r="B35" s="525"/>
      <c r="C35" s="525"/>
      <c r="D35" s="525"/>
      <c r="E35" s="525"/>
      <c r="F35" s="525"/>
      <c r="G35" s="525"/>
      <c r="H35" s="525"/>
      <c r="I35" s="525"/>
    </row>
    <row r="36" spans="1:12" s="29" customFormat="1" ht="15" customHeight="1" x14ac:dyDescent="0.3">
      <c r="B36" s="808" t="s">
        <v>705</v>
      </c>
      <c r="C36" s="808"/>
      <c r="D36" s="808"/>
      <c r="E36" s="808"/>
      <c r="F36" s="808"/>
      <c r="G36" s="525"/>
      <c r="H36" s="525"/>
      <c r="I36" s="525"/>
    </row>
    <row r="37" spans="1:12" s="29" customFormat="1" ht="51" customHeight="1" x14ac:dyDescent="0.3">
      <c r="A37" s="525"/>
      <c r="B37" s="808" t="s">
        <v>823</v>
      </c>
      <c r="C37" s="808"/>
      <c r="D37" s="808"/>
      <c r="E37" s="808"/>
      <c r="F37" s="808"/>
      <c r="G37" s="525"/>
      <c r="H37" s="525"/>
      <c r="I37" s="525"/>
    </row>
    <row r="38" spans="1:12" s="29" customFormat="1" ht="15" customHeight="1" x14ac:dyDescent="0.3">
      <c r="A38" s="525"/>
      <c r="B38" s="525"/>
      <c r="C38" s="525"/>
      <c r="D38" s="525"/>
      <c r="E38" s="525"/>
      <c r="F38" s="525"/>
      <c r="G38" s="525"/>
      <c r="H38" s="525"/>
      <c r="I38" s="525"/>
    </row>
    <row r="39" spans="1:12" s="29" customFormat="1" ht="18" thickBot="1" x14ac:dyDescent="0.35">
      <c r="A39" s="582"/>
      <c r="B39" s="37"/>
      <c r="C39" s="37"/>
      <c r="D39" s="37"/>
      <c r="E39" s="37"/>
      <c r="F39" s="37"/>
      <c r="G39" s="37"/>
      <c r="H39" s="37"/>
      <c r="I39" s="37"/>
      <c r="J39" s="37"/>
    </row>
    <row r="40" spans="1:12" ht="18.75" customHeight="1" thickBot="1" x14ac:dyDescent="0.35">
      <c r="A40" s="784" t="s">
        <v>240</v>
      </c>
      <c r="B40" s="786"/>
      <c r="C40" s="11"/>
      <c r="D40" s="11"/>
      <c r="E40" s="11"/>
      <c r="F40" s="11"/>
      <c r="G40" s="11"/>
      <c r="H40" s="11"/>
      <c r="I40" s="11"/>
      <c r="J40" s="11"/>
    </row>
    <row r="41" spans="1:12" ht="15" x14ac:dyDescent="0.25">
      <c r="A41" s="18"/>
      <c r="B41" s="6"/>
      <c r="C41" s="11"/>
      <c r="D41" s="11"/>
      <c r="E41" s="11"/>
      <c r="F41" s="11"/>
      <c r="G41" s="11"/>
      <c r="H41" s="11"/>
      <c r="I41" s="11"/>
      <c r="J41" s="11"/>
    </row>
    <row r="42" spans="1:12" ht="17.399999999999999" x14ac:dyDescent="0.3">
      <c r="A42" s="211" t="s">
        <v>390</v>
      </c>
      <c r="B42" s="23"/>
      <c r="C42" s="23"/>
      <c r="D42" s="23"/>
      <c r="E42" s="23"/>
      <c r="F42" s="23"/>
      <c r="G42" s="23"/>
      <c r="H42" s="23"/>
      <c r="I42" s="23"/>
      <c r="J42" s="23"/>
      <c r="K42" s="23"/>
      <c r="L42" s="23"/>
    </row>
    <row r="43" spans="1:12" ht="17.399999999999999" x14ac:dyDescent="0.3">
      <c r="A43" s="211" t="s">
        <v>391</v>
      </c>
      <c r="B43" s="23"/>
      <c r="C43" s="23"/>
      <c r="D43" s="23"/>
      <c r="E43" s="23"/>
      <c r="F43" s="23"/>
      <c r="G43" s="23"/>
      <c r="H43" s="23"/>
      <c r="I43" s="23"/>
      <c r="J43" s="23"/>
      <c r="K43" s="23"/>
      <c r="L43" s="23"/>
    </row>
    <row r="44" spans="1:12" ht="17.399999999999999" x14ac:dyDescent="0.25">
      <c r="A44" s="211" t="s">
        <v>392</v>
      </c>
      <c r="B44" s="11"/>
      <c r="C44" s="11"/>
      <c r="D44" s="11"/>
      <c r="E44" s="11"/>
      <c r="F44" s="11"/>
      <c r="G44" s="11"/>
      <c r="H44" s="11"/>
      <c r="I44" s="11"/>
      <c r="J44" s="11"/>
    </row>
    <row r="45" spans="1:12" s="29" customFormat="1" ht="17.399999999999999" x14ac:dyDescent="0.3">
      <c r="B45" s="49"/>
      <c r="C45" s="37"/>
      <c r="D45" s="37"/>
      <c r="E45" s="87"/>
      <c r="F45" s="168"/>
      <c r="G45" s="37"/>
      <c r="H45" s="37"/>
      <c r="I45" s="37"/>
      <c r="J45" s="37"/>
      <c r="K45" s="37"/>
    </row>
    <row r="46" spans="1:12" s="29" customFormat="1" ht="34.799999999999997" x14ac:dyDescent="0.3">
      <c r="B46" s="127" t="s">
        <v>374</v>
      </c>
      <c r="D46" s="238" t="s">
        <v>67</v>
      </c>
      <c r="E46" s="364" t="s">
        <v>44</v>
      </c>
      <c r="F46" s="365" t="s">
        <v>171</v>
      </c>
      <c r="H46" s="6"/>
      <c r="I46" s="37"/>
      <c r="J46" s="37"/>
      <c r="K46" s="37"/>
    </row>
    <row r="47" spans="1:12" ht="17.399999999999999" x14ac:dyDescent="0.3">
      <c r="B47" s="127" t="s">
        <v>388</v>
      </c>
      <c r="D47" s="130"/>
      <c r="E47" s="130">
        <f>C25</f>
        <v>55500</v>
      </c>
      <c r="F47" s="128">
        <f>D9</f>
        <v>6175</v>
      </c>
      <c r="G47" s="29"/>
      <c r="H47" s="6"/>
      <c r="I47" s="11"/>
      <c r="J47" s="11"/>
      <c r="K47" s="11"/>
    </row>
    <row r="48" spans="1:12" ht="17.399999999999999" x14ac:dyDescent="0.3">
      <c r="B48" s="14" t="s">
        <v>23</v>
      </c>
      <c r="D48" s="130">
        <f>F16</f>
        <v>28500</v>
      </c>
      <c r="E48" s="14"/>
      <c r="F48" s="128"/>
      <c r="G48" s="29"/>
      <c r="H48" s="6"/>
      <c r="I48" s="11"/>
      <c r="J48" s="11"/>
      <c r="K48" s="11"/>
    </row>
    <row r="49" spans="2:11" ht="17.399999999999999" x14ac:dyDescent="0.3">
      <c r="B49" s="14" t="s">
        <v>24</v>
      </c>
      <c r="D49" s="195">
        <f>F17</f>
        <v>12000</v>
      </c>
      <c r="E49" s="130"/>
      <c r="F49" s="128"/>
      <c r="G49" s="29"/>
      <c r="H49" s="6"/>
      <c r="I49" s="11"/>
      <c r="J49" s="11"/>
      <c r="K49" s="11"/>
    </row>
    <row r="50" spans="2:11" ht="17.399999999999999" x14ac:dyDescent="0.3">
      <c r="B50" s="127"/>
      <c r="D50" s="130" t="s">
        <v>172</v>
      </c>
      <c r="E50" s="130"/>
      <c r="F50" s="128"/>
      <c r="G50" s="29"/>
      <c r="H50" s="6"/>
      <c r="I50" s="11"/>
      <c r="J50" s="11"/>
      <c r="K50" s="11"/>
    </row>
    <row r="51" spans="2:11" ht="17.399999999999999" x14ac:dyDescent="0.3">
      <c r="B51" s="127" t="s">
        <v>389</v>
      </c>
      <c r="D51" s="130"/>
      <c r="E51" s="130">
        <f>C26</f>
        <v>45000</v>
      </c>
      <c r="F51" s="128">
        <f>D10</f>
        <v>4275</v>
      </c>
      <c r="G51" s="29"/>
      <c r="H51" s="6"/>
      <c r="I51" s="11"/>
      <c r="J51" s="11"/>
      <c r="K51" s="11"/>
    </row>
    <row r="52" spans="2:11" s="29" customFormat="1" ht="17.399999999999999" x14ac:dyDescent="0.3">
      <c r="B52" s="14" t="s">
        <v>23</v>
      </c>
      <c r="D52" s="130">
        <f>G16</f>
        <v>71250</v>
      </c>
      <c r="E52" s="14"/>
      <c r="F52" s="14"/>
      <c r="G52" s="14"/>
      <c r="H52" s="6"/>
      <c r="I52" s="37"/>
      <c r="J52" s="37"/>
      <c r="K52" s="37"/>
    </row>
    <row r="53" spans="2:11" s="29" customFormat="1" ht="17.399999999999999" x14ac:dyDescent="0.3">
      <c r="B53" s="14" t="s">
        <v>24</v>
      </c>
      <c r="D53" s="195">
        <f>G17</f>
        <v>35000</v>
      </c>
      <c r="E53" s="130"/>
      <c r="F53" s="14" t="s">
        <v>172</v>
      </c>
      <c r="H53" s="6"/>
      <c r="I53" s="37"/>
      <c r="J53" s="37"/>
      <c r="K53" s="37"/>
    </row>
    <row r="54" spans="2:11" s="29" customFormat="1" ht="17.399999999999999" x14ac:dyDescent="0.3">
      <c r="B54" s="14"/>
      <c r="D54" s="130" t="s">
        <v>172</v>
      </c>
      <c r="E54" s="130"/>
      <c r="F54" s="196" t="s">
        <v>172</v>
      </c>
      <c r="H54" s="6"/>
      <c r="I54" s="37"/>
      <c r="J54" s="37"/>
      <c r="K54" s="37"/>
    </row>
    <row r="55" spans="2:11" ht="17.399999999999999" x14ac:dyDescent="0.3">
      <c r="B55" s="127" t="s">
        <v>375</v>
      </c>
      <c r="D55" s="130"/>
      <c r="E55" s="239">
        <f>B9</f>
        <v>42.5</v>
      </c>
      <c r="F55" s="14" t="s">
        <v>422</v>
      </c>
      <c r="G55" s="29"/>
      <c r="H55" s="6"/>
      <c r="I55" s="11"/>
      <c r="J55" s="11"/>
      <c r="K55" s="11"/>
    </row>
    <row r="56" spans="2:11" ht="17.399999999999999" x14ac:dyDescent="0.3">
      <c r="B56" s="14"/>
      <c r="C56" s="130"/>
      <c r="D56" s="130"/>
      <c r="E56" s="14"/>
      <c r="F56" s="197"/>
      <c r="G56" s="14"/>
      <c r="H56" s="6"/>
      <c r="I56" s="11"/>
      <c r="J56" s="11"/>
    </row>
    <row r="57" spans="2:11" ht="17.399999999999999" x14ac:dyDescent="0.3">
      <c r="B57" s="139" t="s">
        <v>377</v>
      </c>
      <c r="C57" s="14"/>
      <c r="D57" s="14"/>
      <c r="E57" s="14"/>
      <c r="F57" s="14"/>
      <c r="G57" s="14"/>
      <c r="H57" s="6"/>
      <c r="I57" s="11"/>
      <c r="J57" s="11"/>
    </row>
    <row r="58" spans="2:11" ht="17.399999999999999" x14ac:dyDescent="0.3">
      <c r="B58" s="127" t="s">
        <v>378</v>
      </c>
      <c r="C58" s="29"/>
      <c r="D58" s="29"/>
      <c r="E58" s="29"/>
      <c r="F58" s="29"/>
      <c r="G58" s="29"/>
      <c r="H58" s="2"/>
    </row>
    <row r="59" spans="2:11" ht="17.399999999999999" x14ac:dyDescent="0.3">
      <c r="B59" s="127" t="s">
        <v>172</v>
      </c>
      <c r="C59" s="14"/>
      <c r="D59" s="14"/>
      <c r="E59" s="14"/>
      <c r="F59" s="14"/>
      <c r="G59" s="14"/>
      <c r="H59" s="2"/>
    </row>
    <row r="60" spans="2:11" ht="17.399999999999999" x14ac:dyDescent="0.3">
      <c r="B60" s="14"/>
      <c r="C60" s="14" t="s">
        <v>172</v>
      </c>
      <c r="D60" s="14"/>
      <c r="E60" s="14"/>
      <c r="F60" s="14"/>
      <c r="G60" s="14"/>
      <c r="H60" s="2"/>
    </row>
    <row r="61" spans="2:11" ht="17.399999999999999" x14ac:dyDescent="0.3">
      <c r="E61" s="354" t="s">
        <v>388</v>
      </c>
      <c r="F61" s="354" t="s">
        <v>389</v>
      </c>
      <c r="G61" s="354" t="s">
        <v>214</v>
      </c>
      <c r="H61" s="2"/>
    </row>
    <row r="62" spans="2:11" ht="17.399999999999999" x14ac:dyDescent="0.3">
      <c r="B62" s="355" t="s">
        <v>379</v>
      </c>
      <c r="C62" s="304"/>
      <c r="E62" s="348">
        <f>D48+D49</f>
        <v>40500</v>
      </c>
      <c r="F62" s="348">
        <f>D52+D53</f>
        <v>106250</v>
      </c>
      <c r="G62" s="348">
        <f>SUM(E62:F62)</f>
        <v>146750</v>
      </c>
      <c r="H62" s="2"/>
    </row>
    <row r="63" spans="2:11" ht="17.399999999999999" x14ac:dyDescent="0.3">
      <c r="C63" s="305"/>
      <c r="E63" s="349"/>
      <c r="F63" s="349"/>
      <c r="G63" s="349" t="s">
        <v>172</v>
      </c>
      <c r="H63" s="2"/>
    </row>
    <row r="64" spans="2:11" ht="17.399999999999999" x14ac:dyDescent="0.3">
      <c r="B64" s="127" t="s">
        <v>194</v>
      </c>
      <c r="C64" s="304"/>
      <c r="E64" s="349">
        <f>E47</f>
        <v>55500</v>
      </c>
      <c r="F64" s="349">
        <f>E51</f>
        <v>45000</v>
      </c>
      <c r="G64" s="349">
        <f>SUM(E64:F64)</f>
        <v>100500</v>
      </c>
      <c r="H64" s="2"/>
    </row>
    <row r="65" spans="2:8" ht="17.399999999999999" x14ac:dyDescent="0.3">
      <c r="B65" s="127" t="s">
        <v>70</v>
      </c>
      <c r="C65" s="305"/>
      <c r="E65" s="349"/>
      <c r="F65" s="349"/>
      <c r="G65" s="349" t="s">
        <v>172</v>
      </c>
      <c r="H65" s="2"/>
    </row>
    <row r="66" spans="2:8" ht="17.399999999999999" x14ac:dyDescent="0.3">
      <c r="B66" s="127" t="s">
        <v>423</v>
      </c>
      <c r="E66" s="298">
        <f>F47</f>
        <v>6175</v>
      </c>
      <c r="F66" s="333">
        <f>F51</f>
        <v>4275</v>
      </c>
      <c r="G66" s="325"/>
      <c r="H66" s="2"/>
    </row>
    <row r="67" spans="2:8" ht="17.399999999999999" x14ac:dyDescent="0.3">
      <c r="B67" s="127" t="s">
        <v>657</v>
      </c>
      <c r="E67" s="306">
        <f>E55</f>
        <v>42.5</v>
      </c>
      <c r="F67" s="350">
        <f>E55</f>
        <v>42.5</v>
      </c>
      <c r="G67" s="349" t="s">
        <v>172</v>
      </c>
      <c r="H67" s="2"/>
    </row>
    <row r="68" spans="2:8" ht="21.6" thickBot="1" x14ac:dyDescent="0.65">
      <c r="B68" s="127" t="s">
        <v>381</v>
      </c>
      <c r="C68" s="304"/>
      <c r="E68" s="351">
        <f>E66*E67</f>
        <v>262437.5</v>
      </c>
      <c r="F68" s="351">
        <f>F66*F67</f>
        <v>181687.5</v>
      </c>
      <c r="G68" s="352">
        <f>E68+F68</f>
        <v>444125</v>
      </c>
      <c r="H68" s="2"/>
    </row>
    <row r="69" spans="2:8" ht="18" thickBot="1" x14ac:dyDescent="0.35">
      <c r="B69" s="127" t="s">
        <v>205</v>
      </c>
      <c r="C69" s="305"/>
      <c r="E69" s="583">
        <f>E68+E64+E62</f>
        <v>358437.5</v>
      </c>
      <c r="F69" s="583">
        <f>F62+F64+F68</f>
        <v>332937.5</v>
      </c>
      <c r="G69" s="353">
        <f>E69+F69</f>
        <v>691375</v>
      </c>
      <c r="H69" s="2"/>
    </row>
    <row r="70" spans="2:8" ht="17.399999999999999" x14ac:dyDescent="0.3">
      <c r="B70" s="29"/>
      <c r="C70" s="198"/>
      <c r="D70" s="45"/>
      <c r="E70" s="45"/>
      <c r="F70" s="45"/>
      <c r="G70" s="14"/>
      <c r="H70" s="2"/>
    </row>
    <row r="71" spans="2:8" ht="17.399999999999999" x14ac:dyDescent="0.3">
      <c r="B71" s="127" t="s">
        <v>382</v>
      </c>
      <c r="C71" s="29"/>
      <c r="D71" s="29"/>
      <c r="E71" s="29"/>
      <c r="F71" s="29"/>
      <c r="G71" s="29"/>
      <c r="H71" s="2"/>
    </row>
    <row r="72" spans="2:8" ht="17.399999999999999" x14ac:dyDescent="0.3">
      <c r="B72" s="144" t="s">
        <v>383</v>
      </c>
      <c r="D72" s="14"/>
      <c r="E72" s="14"/>
      <c r="F72" s="14"/>
      <c r="G72" s="14"/>
      <c r="H72" s="2"/>
    </row>
    <row r="73" spans="2:8" ht="17.399999999999999" x14ac:dyDescent="0.3">
      <c r="B73" s="14" t="s">
        <v>25</v>
      </c>
      <c r="D73" s="130">
        <v>211000</v>
      </c>
      <c r="E73" s="14"/>
      <c r="F73" s="14"/>
      <c r="G73" s="14"/>
      <c r="H73" s="2"/>
    </row>
    <row r="74" spans="2:8" ht="17.399999999999999" x14ac:dyDescent="0.3">
      <c r="B74" s="14" t="s">
        <v>9</v>
      </c>
      <c r="D74" s="128">
        <v>133000</v>
      </c>
      <c r="E74" s="14"/>
      <c r="F74" s="14"/>
      <c r="G74" s="14"/>
      <c r="H74" s="2"/>
    </row>
    <row r="75" spans="2:8" ht="17.399999999999999" x14ac:dyDescent="0.3">
      <c r="B75" s="14" t="s">
        <v>32</v>
      </c>
      <c r="D75" s="199">
        <v>14250</v>
      </c>
      <c r="E75" s="14"/>
      <c r="F75" s="14"/>
      <c r="G75" s="14"/>
      <c r="H75" s="2"/>
    </row>
    <row r="76" spans="2:8" ht="17.399999999999999" x14ac:dyDescent="0.3">
      <c r="B76" s="14" t="s">
        <v>1</v>
      </c>
      <c r="D76" s="128">
        <v>45000</v>
      </c>
      <c r="E76" s="14"/>
      <c r="F76" s="14"/>
      <c r="G76" s="14"/>
      <c r="H76" s="2"/>
    </row>
    <row r="77" spans="2:8" ht="21" x14ac:dyDescent="0.6">
      <c r="B77" s="14" t="s">
        <v>33</v>
      </c>
      <c r="D77" s="200">
        <v>18000</v>
      </c>
      <c r="E77" s="14"/>
      <c r="F77" s="14"/>
      <c r="G77" s="14"/>
      <c r="H77" s="2"/>
    </row>
    <row r="78" spans="2:8" ht="17.399999999999999" x14ac:dyDescent="0.3">
      <c r="B78" s="127" t="s">
        <v>384</v>
      </c>
      <c r="D78" s="307">
        <f>SUM(D73:D77)</f>
        <v>421250</v>
      </c>
      <c r="E78" s="14"/>
      <c r="F78" s="14"/>
      <c r="G78" s="14"/>
      <c r="H78" s="2"/>
    </row>
    <row r="79" spans="2:8" ht="17.399999999999999" x14ac:dyDescent="0.3">
      <c r="B79" s="127" t="s">
        <v>393</v>
      </c>
      <c r="D79" s="308">
        <f>E68+F68</f>
        <v>444125</v>
      </c>
      <c r="E79" s="14" t="s">
        <v>658</v>
      </c>
      <c r="F79" s="14"/>
      <c r="G79" s="14"/>
      <c r="H79" s="2"/>
    </row>
    <row r="80" spans="2:8" ht="17.399999999999999" x14ac:dyDescent="0.3">
      <c r="B80" s="127"/>
      <c r="D80" s="130">
        <f>D78-D79</f>
        <v>-22875</v>
      </c>
      <c r="E80" s="127" t="str">
        <f>IF(D78&gt;D79,"UNDERAPPLIED","OVERAPPLIED")</f>
        <v>OVERAPPLIED</v>
      </c>
      <c r="F80" s="14"/>
      <c r="G80" s="14" t="s">
        <v>172</v>
      </c>
      <c r="H80" s="2"/>
    </row>
    <row r="81" spans="2:8" ht="18" thickBot="1" x14ac:dyDescent="0.35">
      <c r="B81" s="29"/>
      <c r="D81" s="130"/>
      <c r="E81" s="127"/>
      <c r="F81" s="14"/>
      <c r="G81" s="14"/>
      <c r="H81" s="2"/>
    </row>
    <row r="82" spans="2:8" ht="18" thickBot="1" x14ac:dyDescent="0.35">
      <c r="B82" s="584" t="s">
        <v>385</v>
      </c>
      <c r="C82" s="585"/>
      <c r="D82" s="586">
        <f>D80</f>
        <v>-22875</v>
      </c>
      <c r="E82" s="544" t="str">
        <f>IF(E80="underapplied","Incease Cost of Goods Sold by this Amount","Decrease Cost of Goods Sold by this Amount")</f>
        <v>Decrease Cost of Goods Sold by this Amount</v>
      </c>
      <c r="F82" s="541"/>
      <c r="G82" s="541"/>
      <c r="H82" s="587"/>
    </row>
    <row r="83" spans="2:8" ht="15" x14ac:dyDescent="0.25">
      <c r="B83" s="2"/>
      <c r="D83" s="2"/>
      <c r="E83" s="2"/>
      <c r="F83" s="2"/>
      <c r="G83" s="2"/>
      <c r="H83" s="2"/>
    </row>
  </sheetData>
  <mergeCells count="14">
    <mergeCell ref="B9:C9"/>
    <mergeCell ref="B10:C10"/>
    <mergeCell ref="A40:B40"/>
    <mergeCell ref="A1:I1"/>
    <mergeCell ref="A13:C14"/>
    <mergeCell ref="D13:I14"/>
    <mergeCell ref="A22:C23"/>
    <mergeCell ref="D22:I23"/>
    <mergeCell ref="A5:I6"/>
    <mergeCell ref="B7:C8"/>
    <mergeCell ref="B31:G32"/>
    <mergeCell ref="B36:F36"/>
    <mergeCell ref="B37:F37"/>
    <mergeCell ref="A34:B34"/>
  </mergeCells>
  <phoneticPr fontId="0"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3"/>
  <sheetViews>
    <sheetView showGridLines="0" topLeftCell="A58" zoomScale="90" zoomScaleNormal="90" workbookViewId="0">
      <selection activeCell="B37" sqref="B37"/>
    </sheetView>
  </sheetViews>
  <sheetFormatPr defaultColWidth="9.21875" defaultRowHeight="17.399999999999999" x14ac:dyDescent="0.3"/>
  <cols>
    <col min="1" max="1" width="9.21875" style="29"/>
    <col min="2" max="2" width="107.21875" style="29" customWidth="1"/>
    <col min="3" max="3" width="18.77734375" style="29" customWidth="1"/>
    <col min="4" max="9" width="9.21875" style="29"/>
    <col min="10" max="10" width="15.5546875" style="29" bestFit="1" customWidth="1"/>
    <col min="11" max="11" width="9.21875" style="29"/>
    <col min="12" max="12" width="14.77734375" style="29" bestFit="1" customWidth="1"/>
    <col min="13" max="16384" width="9.21875" style="29"/>
  </cols>
  <sheetData>
    <row r="1" spans="1:3" ht="18" thickBot="1" x14ac:dyDescent="0.35">
      <c r="A1" s="769" t="s">
        <v>733</v>
      </c>
      <c r="B1" s="770"/>
      <c r="C1" s="771"/>
    </row>
    <row r="2" spans="1:3" ht="18" thickBot="1" x14ac:dyDescent="0.35"/>
    <row r="3" spans="1:3" ht="70.5" customHeight="1" thickBot="1" x14ac:dyDescent="0.35">
      <c r="A3" s="763" t="s">
        <v>562</v>
      </c>
      <c r="B3" s="772"/>
      <c r="C3" s="764"/>
    </row>
    <row r="5" spans="1:3" x14ac:dyDescent="0.3">
      <c r="B5" s="510" t="s">
        <v>628</v>
      </c>
    </row>
    <row r="6" spans="1:3" ht="18" thickBot="1" x14ac:dyDescent="0.35"/>
    <row r="7" spans="1:3" ht="58.5" customHeight="1" thickBot="1" x14ac:dyDescent="0.35">
      <c r="A7" s="763" t="s">
        <v>732</v>
      </c>
      <c r="B7" s="772"/>
      <c r="C7" s="764"/>
    </row>
    <row r="9" spans="1:3" ht="56.1" customHeight="1" x14ac:dyDescent="0.3">
      <c r="B9" s="532" t="s">
        <v>580</v>
      </c>
    </row>
    <row r="10" spans="1:3" ht="18" thickBot="1" x14ac:dyDescent="0.35"/>
    <row r="11" spans="1:3" ht="53.25" customHeight="1" thickBot="1" x14ac:dyDescent="0.35">
      <c r="A11" s="763" t="s">
        <v>563</v>
      </c>
      <c r="B11" s="772"/>
      <c r="C11" s="764"/>
    </row>
    <row r="13" spans="1:3" x14ac:dyDescent="0.3">
      <c r="B13" s="532" t="s">
        <v>629</v>
      </c>
    </row>
    <row r="14" spans="1:3" ht="18" thickBot="1" x14ac:dyDescent="0.35"/>
    <row r="15" spans="1:3" s="532" customFormat="1" ht="91.5" customHeight="1" thickBot="1" x14ac:dyDescent="0.35">
      <c r="A15" s="763" t="s">
        <v>760</v>
      </c>
      <c r="B15" s="772"/>
      <c r="C15" s="764"/>
    </row>
    <row r="17" spans="1:4" ht="76.5" customHeight="1" x14ac:dyDescent="0.3">
      <c r="B17" s="532" t="s">
        <v>772</v>
      </c>
    </row>
    <row r="18" spans="1:4" ht="18" thickBot="1" x14ac:dyDescent="0.35"/>
    <row r="19" spans="1:4" ht="54.75" customHeight="1" x14ac:dyDescent="0.3">
      <c r="A19" s="773" t="s">
        <v>893</v>
      </c>
      <c r="B19" s="774"/>
      <c r="C19" s="608"/>
    </row>
    <row r="20" spans="1:4" x14ac:dyDescent="0.3">
      <c r="A20" s="609"/>
      <c r="B20" s="610"/>
      <c r="C20" s="611"/>
    </row>
    <row r="21" spans="1:4" x14ac:dyDescent="0.3">
      <c r="A21" s="609" t="s">
        <v>549</v>
      </c>
      <c r="B21" s="610"/>
      <c r="C21" s="612">
        <v>200000</v>
      </c>
      <c r="D21" s="499" t="s">
        <v>172</v>
      </c>
    </row>
    <row r="22" spans="1:4" x14ac:dyDescent="0.3">
      <c r="A22" s="609" t="s">
        <v>550</v>
      </c>
      <c r="B22" s="610"/>
      <c r="C22" s="612">
        <v>222000</v>
      </c>
      <c r="D22" s="499" t="s">
        <v>172</v>
      </c>
    </row>
    <row r="23" spans="1:4" x14ac:dyDescent="0.3">
      <c r="A23" s="609" t="s">
        <v>551</v>
      </c>
      <c r="B23" s="610"/>
      <c r="C23" s="612">
        <v>15000</v>
      </c>
      <c r="D23" s="499" t="s">
        <v>172</v>
      </c>
    </row>
    <row r="24" spans="1:4" x14ac:dyDescent="0.3">
      <c r="A24" s="609" t="s">
        <v>552</v>
      </c>
      <c r="B24" s="610"/>
      <c r="C24" s="612">
        <v>43000</v>
      </c>
    </row>
    <row r="25" spans="1:4" x14ac:dyDescent="0.3">
      <c r="A25" s="609" t="s">
        <v>553</v>
      </c>
      <c r="B25" s="610"/>
      <c r="C25" s="612">
        <v>20000</v>
      </c>
    </row>
    <row r="26" spans="1:4" x14ac:dyDescent="0.3">
      <c r="A26" s="609" t="s">
        <v>554</v>
      </c>
      <c r="B26" s="610"/>
      <c r="C26" s="612">
        <v>50000</v>
      </c>
    </row>
    <row r="27" spans="1:4" x14ac:dyDescent="0.3">
      <c r="A27" s="613"/>
      <c r="B27" s="610"/>
      <c r="C27" s="611"/>
    </row>
    <row r="28" spans="1:4" ht="18" thickBot="1" x14ac:dyDescent="0.35">
      <c r="A28" s="614" t="s">
        <v>555</v>
      </c>
      <c r="B28" s="615"/>
      <c r="C28" s="616"/>
    </row>
    <row r="30" spans="1:4" x14ac:dyDescent="0.3">
      <c r="B30" s="510" t="s">
        <v>586</v>
      </c>
    </row>
    <row r="31" spans="1:4" x14ac:dyDescent="0.3">
      <c r="B31" s="510" t="s">
        <v>581</v>
      </c>
    </row>
    <row r="32" spans="1:4" x14ac:dyDescent="0.3">
      <c r="B32" s="510" t="s">
        <v>582</v>
      </c>
    </row>
    <row r="33" spans="1:3" x14ac:dyDescent="0.3">
      <c r="B33" s="510" t="s">
        <v>583</v>
      </c>
    </row>
    <row r="34" spans="1:3" x14ac:dyDescent="0.3">
      <c r="B34" s="510" t="s">
        <v>584</v>
      </c>
    </row>
    <row r="35" spans="1:3" x14ac:dyDescent="0.3">
      <c r="B35" s="510" t="s">
        <v>587</v>
      </c>
    </row>
    <row r="36" spans="1:3" x14ac:dyDescent="0.3">
      <c r="B36" s="510" t="s">
        <v>585</v>
      </c>
    </row>
    <row r="37" spans="1:3" x14ac:dyDescent="0.3">
      <c r="B37" s="510" t="s">
        <v>588</v>
      </c>
    </row>
    <row r="38" spans="1:3" ht="18" thickBot="1" x14ac:dyDescent="0.35"/>
    <row r="39" spans="1:3" ht="40.5" customHeight="1" x14ac:dyDescent="0.3">
      <c r="A39" s="773" t="s">
        <v>556</v>
      </c>
      <c r="B39" s="774"/>
      <c r="C39" s="608"/>
    </row>
    <row r="40" spans="1:3" x14ac:dyDescent="0.3">
      <c r="A40" s="609" t="s">
        <v>557</v>
      </c>
      <c r="B40" s="610"/>
      <c r="C40" s="612">
        <v>350000</v>
      </c>
    </row>
    <row r="41" spans="1:3" x14ac:dyDescent="0.3">
      <c r="A41" s="609" t="s">
        <v>558</v>
      </c>
      <c r="B41" s="610"/>
      <c r="C41" s="612">
        <v>360000</v>
      </c>
    </row>
    <row r="42" spans="1:3" x14ac:dyDescent="0.3">
      <c r="A42" s="609" t="s">
        <v>559</v>
      </c>
      <c r="B42" s="610"/>
      <c r="C42" s="612">
        <v>22000</v>
      </c>
    </row>
    <row r="43" spans="1:3" x14ac:dyDescent="0.3">
      <c r="A43" s="609" t="s">
        <v>552</v>
      </c>
      <c r="B43" s="610"/>
      <c r="C43" s="612">
        <v>650000</v>
      </c>
    </row>
    <row r="44" spans="1:3" x14ac:dyDescent="0.3">
      <c r="A44" s="609" t="s">
        <v>326</v>
      </c>
      <c r="B44" s="610"/>
      <c r="C44" s="612">
        <v>30000</v>
      </c>
    </row>
    <row r="45" spans="1:3" x14ac:dyDescent="0.3">
      <c r="A45" s="609" t="s">
        <v>560</v>
      </c>
      <c r="B45" s="610"/>
      <c r="C45" s="612">
        <v>700000</v>
      </c>
    </row>
    <row r="46" spans="1:3" x14ac:dyDescent="0.3">
      <c r="A46" s="609"/>
      <c r="B46" s="610"/>
      <c r="C46" s="611"/>
    </row>
    <row r="47" spans="1:3" ht="18" thickBot="1" x14ac:dyDescent="0.35">
      <c r="A47" s="614" t="s">
        <v>565</v>
      </c>
      <c r="B47" s="615"/>
      <c r="C47" s="616"/>
    </row>
    <row r="49" spans="1:3" x14ac:dyDescent="0.3">
      <c r="B49" s="510" t="s">
        <v>593</v>
      </c>
    </row>
    <row r="50" spans="1:3" x14ac:dyDescent="0.3">
      <c r="B50" s="510" t="s">
        <v>581</v>
      </c>
    </row>
    <row r="51" spans="1:3" x14ac:dyDescent="0.3">
      <c r="B51" s="510" t="s">
        <v>589</v>
      </c>
    </row>
    <row r="52" spans="1:3" x14ac:dyDescent="0.3">
      <c r="B52" s="510" t="s">
        <v>590</v>
      </c>
    </row>
    <row r="53" spans="1:3" x14ac:dyDescent="0.3">
      <c r="B53" s="510" t="s">
        <v>584</v>
      </c>
    </row>
    <row r="54" spans="1:3" x14ac:dyDescent="0.3">
      <c r="B54" s="510" t="s">
        <v>591</v>
      </c>
    </row>
    <row r="55" spans="1:3" x14ac:dyDescent="0.3">
      <c r="B55" s="510" t="s">
        <v>585</v>
      </c>
    </row>
    <row r="56" spans="1:3" x14ac:dyDescent="0.3">
      <c r="B56" s="510" t="s">
        <v>592</v>
      </c>
    </row>
    <row r="57" spans="1:3" ht="18.75" customHeight="1" thickBot="1" x14ac:dyDescent="0.35"/>
    <row r="58" spans="1:3" ht="38.25" customHeight="1" x14ac:dyDescent="0.3">
      <c r="A58" s="773" t="s">
        <v>735</v>
      </c>
      <c r="B58" s="774"/>
      <c r="C58" s="775"/>
    </row>
    <row r="59" spans="1:3" ht="18.75" customHeight="1" x14ac:dyDescent="0.3">
      <c r="A59" s="670"/>
      <c r="B59" s="671" t="s">
        <v>736</v>
      </c>
      <c r="C59" s="672">
        <v>50000</v>
      </c>
    </row>
    <row r="60" spans="1:3" ht="18.75" customHeight="1" x14ac:dyDescent="0.3">
      <c r="A60" s="670"/>
      <c r="B60" s="671" t="s">
        <v>737</v>
      </c>
      <c r="C60" s="673">
        <v>16</v>
      </c>
    </row>
    <row r="61" spans="1:3" ht="18.75" customHeight="1" thickBot="1" x14ac:dyDescent="0.35">
      <c r="A61" s="674"/>
      <c r="B61" s="675" t="s">
        <v>738</v>
      </c>
      <c r="C61" s="676">
        <v>1400000</v>
      </c>
    </row>
    <row r="62" spans="1:3" ht="18.75" customHeight="1" x14ac:dyDescent="0.3"/>
    <row r="63" spans="1:3" ht="35.4" x14ac:dyDescent="0.3">
      <c r="B63" s="628" t="s">
        <v>739</v>
      </c>
    </row>
    <row r="64" spans="1:3" ht="18" thickBot="1" x14ac:dyDescent="0.35"/>
    <row r="65" spans="1:3" ht="56.25" customHeight="1" x14ac:dyDescent="0.3">
      <c r="A65" s="773" t="s">
        <v>742</v>
      </c>
      <c r="B65" s="774"/>
      <c r="C65" s="775"/>
    </row>
    <row r="66" spans="1:3" x14ac:dyDescent="0.3">
      <c r="A66" s="677" t="s">
        <v>333</v>
      </c>
      <c r="B66" s="678" t="s">
        <v>209</v>
      </c>
      <c r="C66" s="611"/>
    </row>
    <row r="67" spans="1:3" x14ac:dyDescent="0.3">
      <c r="A67" s="679">
        <v>246</v>
      </c>
      <c r="B67" s="680" t="s">
        <v>740</v>
      </c>
      <c r="C67" s="611"/>
    </row>
    <row r="68" spans="1:3" ht="18" thickBot="1" x14ac:dyDescent="0.35">
      <c r="A68" s="681">
        <v>247</v>
      </c>
      <c r="B68" s="682" t="s">
        <v>741</v>
      </c>
      <c r="C68" s="616"/>
    </row>
    <row r="70" spans="1:3" ht="52.2" x14ac:dyDescent="0.3">
      <c r="B70" s="511" t="s">
        <v>771</v>
      </c>
    </row>
    <row r="72" spans="1:3" ht="18" thickBot="1" x14ac:dyDescent="0.35"/>
    <row r="73" spans="1:3" ht="71.55" customHeight="1" thickBot="1" x14ac:dyDescent="0.35">
      <c r="A73" s="763" t="s">
        <v>894</v>
      </c>
      <c r="B73" s="772"/>
      <c r="C73" s="764"/>
    </row>
    <row r="75" spans="1:3" ht="34.799999999999997" x14ac:dyDescent="0.3">
      <c r="B75" s="532" t="s">
        <v>627</v>
      </c>
    </row>
    <row r="76" spans="1:3" ht="18" thickBot="1" x14ac:dyDescent="0.35"/>
    <row r="77" spans="1:3" ht="59.25" customHeight="1" thickBot="1" x14ac:dyDescent="0.35">
      <c r="A77" s="763" t="s">
        <v>564</v>
      </c>
      <c r="B77" s="772"/>
      <c r="C77" s="764"/>
    </row>
    <row r="79" spans="1:3" ht="34.799999999999997" x14ac:dyDescent="0.3">
      <c r="B79" s="532" t="s">
        <v>594</v>
      </c>
    </row>
    <row r="80" spans="1:3" ht="18" thickBot="1" x14ac:dyDescent="0.35"/>
    <row r="81" spans="1:3" ht="39.75" customHeight="1" thickBot="1" x14ac:dyDescent="0.35">
      <c r="A81" s="763" t="s">
        <v>731</v>
      </c>
      <c r="B81" s="772"/>
      <c r="C81" s="764"/>
    </row>
    <row r="83" spans="1:3" ht="52.2" x14ac:dyDescent="0.3">
      <c r="B83" s="532" t="s">
        <v>595</v>
      </c>
    </row>
    <row r="114" spans="12:13" x14ac:dyDescent="0.3">
      <c r="L114" s="507"/>
    </row>
    <row r="119" spans="12:13" x14ac:dyDescent="0.3">
      <c r="L119" s="508"/>
      <c r="M119" s="31"/>
    </row>
    <row r="124" spans="12:13" x14ac:dyDescent="0.3">
      <c r="L124" s="509"/>
      <c r="M124" s="31"/>
    </row>
    <row r="154" spans="12:13" x14ac:dyDescent="0.3">
      <c r="L154" s="507"/>
    </row>
    <row r="155" spans="12:13" x14ac:dyDescent="0.3">
      <c r="L155" s="31"/>
    </row>
    <row r="156" spans="12:13" x14ac:dyDescent="0.3">
      <c r="L156" s="31"/>
    </row>
    <row r="157" spans="12:13" x14ac:dyDescent="0.3">
      <c r="L157" s="31"/>
    </row>
    <row r="158" spans="12:13" x14ac:dyDescent="0.3">
      <c r="L158" s="508"/>
      <c r="M158" s="31"/>
    </row>
    <row r="160" spans="12:13" x14ac:dyDescent="0.3">
      <c r="L160" s="31"/>
    </row>
    <row r="161" spans="12:13" x14ac:dyDescent="0.3">
      <c r="L161" s="31"/>
    </row>
    <row r="162" spans="12:13" x14ac:dyDescent="0.3">
      <c r="L162" s="509"/>
      <c r="M162" s="31"/>
    </row>
    <row r="163" spans="12:13" x14ac:dyDescent="0.3">
      <c r="L163" s="31"/>
    </row>
  </sheetData>
  <mergeCells count="12">
    <mergeCell ref="A1:C1"/>
    <mergeCell ref="A3:C3"/>
    <mergeCell ref="A7:C7"/>
    <mergeCell ref="A77:C77"/>
    <mergeCell ref="A81:C81"/>
    <mergeCell ref="A11:C11"/>
    <mergeCell ref="A15:C15"/>
    <mergeCell ref="A58:C58"/>
    <mergeCell ref="A65:C65"/>
    <mergeCell ref="A73:C73"/>
    <mergeCell ref="A19:B19"/>
    <mergeCell ref="A39:B39"/>
  </mergeCells>
  <phoneticPr fontId="5" type="noConversion"/>
  <pageMargins left="0.75" right="0.75" top="1" bottom="1" header="0.5" footer="0.5"/>
  <pageSetup scale="80" fitToHeight="3" orientation="portrait" r:id="rId1"/>
  <headerFooter alignWithMargins="0">
    <oddFooter>&amp;CCopyright © 2022 by McGraw Hill. All rights reserved. No reproduction or distribution without the prior written consent of McGraw Hill.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88"/>
  <sheetViews>
    <sheetView showGridLines="0" topLeftCell="A35" zoomScaleNormal="100" workbookViewId="0">
      <selection activeCell="B37" sqref="B37"/>
    </sheetView>
  </sheetViews>
  <sheetFormatPr defaultRowHeight="13.2" x14ac:dyDescent="0.25"/>
  <cols>
    <col min="1" max="1" width="5.77734375" customWidth="1"/>
    <col min="2" max="2" width="11.44140625" customWidth="1"/>
    <col min="3" max="4" width="16.21875" customWidth="1"/>
    <col min="5" max="5" width="17.77734375" customWidth="1"/>
    <col min="6" max="6" width="14.77734375" customWidth="1"/>
    <col min="7" max="7" width="23.21875" customWidth="1"/>
    <col min="8" max="8" width="11" bestFit="1" customWidth="1"/>
    <col min="9" max="9" width="16" customWidth="1"/>
    <col min="10" max="10" width="11.77734375" customWidth="1"/>
  </cols>
  <sheetData>
    <row r="1" spans="1:9" ht="21.6" thickBot="1" x14ac:dyDescent="0.45">
      <c r="A1" s="765" t="s">
        <v>454</v>
      </c>
      <c r="B1" s="766"/>
      <c r="C1" s="766"/>
      <c r="D1" s="766"/>
      <c r="E1" s="766"/>
      <c r="F1" s="766"/>
      <c r="G1" s="766"/>
      <c r="H1" s="766"/>
      <c r="I1" s="776"/>
    </row>
    <row r="30" spans="1:3" ht="13.8" thickBot="1" x14ac:dyDescent="0.3"/>
    <row r="31" spans="1:3" ht="18" thickBot="1" x14ac:dyDescent="0.35">
      <c r="A31" s="777" t="s">
        <v>630</v>
      </c>
      <c r="B31" s="778"/>
      <c r="C31" s="779"/>
    </row>
    <row r="32" spans="1:3" s="29" customFormat="1" ht="17.399999999999999" x14ac:dyDescent="0.3"/>
    <row r="33" spans="1:9" s="29" customFormat="1" ht="17.399999999999999" x14ac:dyDescent="0.3">
      <c r="B33" s="29" t="s">
        <v>700</v>
      </c>
    </row>
    <row r="34" spans="1:9" s="29" customFormat="1" ht="17.399999999999999" x14ac:dyDescent="0.3">
      <c r="B34" s="29" t="s">
        <v>706</v>
      </c>
    </row>
    <row r="35" spans="1:9" s="29" customFormat="1" ht="38.25" customHeight="1" x14ac:dyDescent="0.3">
      <c r="B35" s="787" t="s">
        <v>824</v>
      </c>
      <c r="C35" s="787"/>
      <c r="D35" s="787"/>
      <c r="E35" s="787"/>
      <c r="F35" s="787"/>
      <c r="G35" s="787"/>
    </row>
    <row r="36" spans="1:9" s="29" customFormat="1" ht="17.399999999999999" x14ac:dyDescent="0.3">
      <c r="B36" s="29" t="s">
        <v>702</v>
      </c>
    </row>
    <row r="37" spans="1:9" s="29" customFormat="1" ht="34.950000000000003" customHeight="1" x14ac:dyDescent="0.3">
      <c r="B37" s="787" t="s">
        <v>890</v>
      </c>
      <c r="C37" s="787"/>
      <c r="D37" s="787"/>
      <c r="E37" s="787"/>
      <c r="F37" s="787"/>
      <c r="G37" s="787"/>
    </row>
    <row r="38" spans="1:9" s="29" customFormat="1" ht="74.55" customHeight="1" x14ac:dyDescent="0.3">
      <c r="B38" s="787" t="s">
        <v>897</v>
      </c>
      <c r="C38" s="787"/>
      <c r="D38" s="787"/>
      <c r="E38" s="787"/>
      <c r="F38" s="787"/>
      <c r="G38" s="787"/>
    </row>
    <row r="39" spans="1:9" s="29" customFormat="1" ht="18" thickBot="1" x14ac:dyDescent="0.35"/>
    <row r="40" spans="1:9" ht="18" thickBot="1" x14ac:dyDescent="0.35">
      <c r="A40" s="784" t="s">
        <v>271</v>
      </c>
      <c r="B40" s="785"/>
      <c r="C40" s="786"/>
      <c r="D40" s="11"/>
      <c r="E40" s="11"/>
      <c r="F40" s="11"/>
      <c r="G40" s="11"/>
      <c r="H40" s="11"/>
      <c r="I40" s="11"/>
    </row>
    <row r="42" spans="1:9" ht="17.399999999999999" x14ac:dyDescent="0.3">
      <c r="A42" s="528">
        <v>1</v>
      </c>
      <c r="B42" s="528" t="s">
        <v>424</v>
      </c>
    </row>
    <row r="43" spans="1:9" ht="17.399999999999999" x14ac:dyDescent="0.3">
      <c r="B43" s="528" t="s">
        <v>833</v>
      </c>
    </row>
    <row r="44" spans="1:9" ht="17.399999999999999" x14ac:dyDescent="0.3">
      <c r="A44" s="14"/>
      <c r="B44" s="169"/>
      <c r="C44" s="3"/>
      <c r="D44" s="159"/>
      <c r="E44" s="159"/>
      <c r="F44" s="159"/>
      <c r="G44" s="159"/>
      <c r="H44" s="159"/>
      <c r="I44" s="161"/>
    </row>
    <row r="45" spans="1:9" ht="17.399999999999999" x14ac:dyDescent="0.3">
      <c r="A45" s="528">
        <v>2</v>
      </c>
      <c r="B45" s="528" t="s">
        <v>834</v>
      </c>
      <c r="E45" s="699">
        <v>130000</v>
      </c>
      <c r="G45" s="159"/>
      <c r="H45" s="159"/>
      <c r="I45" s="159"/>
    </row>
    <row r="46" spans="1:9" ht="17.399999999999999" x14ac:dyDescent="0.3">
      <c r="C46" s="528" t="s">
        <v>432</v>
      </c>
      <c r="F46" s="699">
        <v>130000</v>
      </c>
      <c r="G46" s="159"/>
      <c r="H46" s="159"/>
      <c r="I46" s="159"/>
    </row>
    <row r="47" spans="1:9" ht="17.399999999999999" x14ac:dyDescent="0.3">
      <c r="C47" s="528" t="s">
        <v>835</v>
      </c>
      <c r="G47" s="159"/>
      <c r="H47" s="159"/>
      <c r="I47" s="159"/>
    </row>
    <row r="48" spans="1:9" ht="17.399999999999999" x14ac:dyDescent="0.3">
      <c r="A48" s="14"/>
      <c r="B48" s="809"/>
      <c r="C48" s="809"/>
      <c r="D48" s="159"/>
      <c r="E48" s="159"/>
      <c r="F48" s="159"/>
      <c r="G48" s="159"/>
      <c r="H48" s="159"/>
      <c r="I48" s="159"/>
    </row>
    <row r="49" spans="1:9" ht="17.399999999999999" x14ac:dyDescent="0.3">
      <c r="B49" s="528" t="s">
        <v>836</v>
      </c>
      <c r="E49" s="699">
        <v>1800</v>
      </c>
      <c r="G49" s="159"/>
      <c r="H49" s="159"/>
      <c r="I49" s="159"/>
    </row>
    <row r="50" spans="1:9" ht="17.399999999999999" x14ac:dyDescent="0.3">
      <c r="C50" s="528" t="s">
        <v>432</v>
      </c>
      <c r="F50" s="699">
        <v>1800</v>
      </c>
      <c r="G50" s="55"/>
      <c r="H50" s="170"/>
      <c r="I50" s="170"/>
    </row>
    <row r="51" spans="1:9" ht="17.399999999999999" x14ac:dyDescent="0.3">
      <c r="C51" s="528" t="s">
        <v>837</v>
      </c>
    </row>
    <row r="52" spans="1:9" ht="17.399999999999999" x14ac:dyDescent="0.3">
      <c r="A52" s="90"/>
      <c r="B52" s="2"/>
      <c r="C52" s="88"/>
      <c r="D52" s="168"/>
    </row>
    <row r="53" spans="1:9" ht="17.399999999999999" x14ac:dyDescent="0.3">
      <c r="B53" s="528" t="s">
        <v>811</v>
      </c>
      <c r="E53" s="699">
        <v>91000</v>
      </c>
      <c r="G53" s="80"/>
      <c r="H53" s="80"/>
      <c r="I53" s="80"/>
    </row>
    <row r="54" spans="1:9" ht="17.399999999999999" x14ac:dyDescent="0.3">
      <c r="B54" s="528" t="s">
        <v>838</v>
      </c>
      <c r="E54" s="699">
        <v>1116</v>
      </c>
      <c r="G54" s="161"/>
      <c r="H54" s="161"/>
      <c r="I54" s="161"/>
    </row>
    <row r="55" spans="1:9" ht="17.399999999999999" x14ac:dyDescent="0.3">
      <c r="B55" s="528" t="s">
        <v>204</v>
      </c>
      <c r="C55" s="528" t="s">
        <v>839</v>
      </c>
      <c r="F55" s="699">
        <v>91000</v>
      </c>
      <c r="G55" s="159"/>
      <c r="H55" s="159"/>
      <c r="I55" s="159"/>
    </row>
    <row r="56" spans="1:9" ht="17.399999999999999" x14ac:dyDescent="0.3">
      <c r="B56" s="528" t="s">
        <v>204</v>
      </c>
      <c r="C56" s="528" t="s">
        <v>839</v>
      </c>
      <c r="F56" s="699">
        <v>1116</v>
      </c>
      <c r="G56" s="159"/>
      <c r="H56" s="159"/>
      <c r="I56" s="159"/>
    </row>
    <row r="57" spans="1:9" ht="21" x14ac:dyDescent="0.6">
      <c r="C57" s="528" t="s">
        <v>840</v>
      </c>
      <c r="G57" s="159"/>
      <c r="H57" s="159"/>
      <c r="I57" s="162"/>
    </row>
    <row r="58" spans="1:9" ht="17.399999999999999" x14ac:dyDescent="0.3">
      <c r="C58" s="528" t="s">
        <v>841</v>
      </c>
      <c r="G58" s="164"/>
      <c r="H58" s="165"/>
      <c r="I58" s="171"/>
    </row>
    <row r="59" spans="1:9" ht="17.399999999999999" x14ac:dyDescent="0.3">
      <c r="A59" s="29"/>
      <c r="D59" s="123"/>
      <c r="E59" s="29"/>
      <c r="F59" s="29"/>
      <c r="G59" s="29"/>
      <c r="H59" s="29"/>
    </row>
    <row r="60" spans="1:9" ht="17.399999999999999" x14ac:dyDescent="0.3">
      <c r="B60" s="528" t="s">
        <v>842</v>
      </c>
      <c r="E60" s="699">
        <v>141900</v>
      </c>
      <c r="H60" s="29"/>
      <c r="I60" s="29"/>
    </row>
    <row r="61" spans="1:9" ht="17.399999999999999" x14ac:dyDescent="0.3">
      <c r="B61" s="528" t="s">
        <v>838</v>
      </c>
      <c r="E61" s="699">
        <v>46000</v>
      </c>
      <c r="H61" s="29"/>
      <c r="I61" s="29"/>
    </row>
    <row r="62" spans="1:9" ht="17.399999999999999" x14ac:dyDescent="0.3">
      <c r="C62" s="528" t="s">
        <v>843</v>
      </c>
      <c r="F62" s="699">
        <v>187900</v>
      </c>
      <c r="H62" s="29"/>
      <c r="I62" s="29"/>
    </row>
    <row r="63" spans="1:9" ht="17.399999999999999" x14ac:dyDescent="0.3">
      <c r="B63" s="528" t="s">
        <v>844</v>
      </c>
      <c r="H63" s="91"/>
      <c r="I63" s="91"/>
    </row>
    <row r="64" spans="1:9" ht="17.399999999999999" x14ac:dyDescent="0.3">
      <c r="B64" s="528" t="s">
        <v>845</v>
      </c>
      <c r="H64" s="29"/>
      <c r="I64" s="29"/>
    </row>
    <row r="65" spans="1:9" ht="17.399999999999999" x14ac:dyDescent="0.3">
      <c r="B65" s="29"/>
      <c r="C65" s="29"/>
      <c r="D65" s="29"/>
      <c r="E65" s="29"/>
      <c r="F65" s="29"/>
      <c r="G65" s="29"/>
      <c r="H65" s="29"/>
      <c r="I65" s="29"/>
    </row>
    <row r="66" spans="1:9" ht="17.399999999999999" x14ac:dyDescent="0.3">
      <c r="B66" s="528" t="s">
        <v>846</v>
      </c>
      <c r="E66" s="699">
        <v>15230</v>
      </c>
      <c r="H66" s="29"/>
      <c r="I66" s="29"/>
    </row>
    <row r="67" spans="1:9" ht="17.399999999999999" x14ac:dyDescent="0.3">
      <c r="C67" s="528" t="s">
        <v>847</v>
      </c>
      <c r="F67" s="699">
        <v>15230</v>
      </c>
      <c r="H67" s="31"/>
      <c r="I67" s="31"/>
    </row>
    <row r="68" spans="1:9" ht="17.399999999999999" x14ac:dyDescent="0.3">
      <c r="A68" s="29"/>
      <c r="B68" s="29"/>
      <c r="C68" s="29"/>
      <c r="D68" s="29"/>
      <c r="E68" s="29"/>
      <c r="F68" s="29"/>
      <c r="G68" s="29"/>
      <c r="H68" s="29"/>
      <c r="I68" s="29"/>
    </row>
    <row r="69" spans="1:9" ht="17.399999999999999" x14ac:dyDescent="0.3">
      <c r="B69" s="528" t="s">
        <v>476</v>
      </c>
      <c r="E69" s="699">
        <v>3500</v>
      </c>
      <c r="G69" s="29"/>
      <c r="H69" s="29"/>
      <c r="I69" s="29"/>
    </row>
    <row r="70" spans="1:9" ht="17.399999999999999" x14ac:dyDescent="0.3">
      <c r="C70" s="528" t="s">
        <v>426</v>
      </c>
      <c r="F70" s="699">
        <v>3500</v>
      </c>
      <c r="G70" s="29"/>
      <c r="H70" s="29"/>
      <c r="I70" s="29"/>
    </row>
    <row r="71" spans="1:9" ht="17.399999999999999" x14ac:dyDescent="0.3">
      <c r="A71" s="528"/>
      <c r="G71" s="80"/>
      <c r="H71" s="80"/>
      <c r="I71" s="80"/>
    </row>
    <row r="72" spans="1:9" ht="17.399999999999999" x14ac:dyDescent="0.3">
      <c r="B72" s="528" t="s">
        <v>848</v>
      </c>
      <c r="E72" s="699">
        <v>8500</v>
      </c>
      <c r="G72" s="161"/>
      <c r="H72" s="161"/>
      <c r="I72" s="161"/>
    </row>
    <row r="73" spans="1:9" ht="17.399999999999999" x14ac:dyDescent="0.3">
      <c r="C73" s="528" t="s">
        <v>849</v>
      </c>
      <c r="F73" s="699">
        <v>8500</v>
      </c>
      <c r="G73" s="159"/>
      <c r="H73" s="159"/>
      <c r="I73" s="159"/>
    </row>
    <row r="74" spans="1:9" ht="17.399999999999999" x14ac:dyDescent="0.3">
      <c r="C74" s="528" t="s">
        <v>784</v>
      </c>
      <c r="G74" s="159"/>
      <c r="H74" s="159"/>
      <c r="I74" s="159"/>
    </row>
    <row r="75" spans="1:9" ht="21" x14ac:dyDescent="0.6">
      <c r="A75" s="528"/>
      <c r="G75" s="159"/>
      <c r="H75" s="159"/>
      <c r="I75" s="162"/>
    </row>
    <row r="76" spans="1:9" ht="17.399999999999999" x14ac:dyDescent="0.3">
      <c r="B76" s="528" t="s">
        <v>850</v>
      </c>
      <c r="E76" s="699">
        <v>2400</v>
      </c>
      <c r="G76" s="173"/>
      <c r="H76" s="174"/>
      <c r="I76" s="172"/>
    </row>
    <row r="77" spans="1:9" ht="17.399999999999999" x14ac:dyDescent="0.3">
      <c r="C77" s="528" t="s">
        <v>849</v>
      </c>
      <c r="F77" s="699">
        <v>2400</v>
      </c>
    </row>
    <row r="80" spans="1:9" ht="17.399999999999999" x14ac:dyDescent="0.3">
      <c r="B80" s="528" t="s">
        <v>851</v>
      </c>
      <c r="E80" s="699">
        <v>5500</v>
      </c>
    </row>
    <row r="81" spans="1:10" ht="17.399999999999999" x14ac:dyDescent="0.3">
      <c r="C81" s="528" t="s">
        <v>847</v>
      </c>
      <c r="F81" s="699">
        <v>5500</v>
      </c>
      <c r="J81" s="528" t="s">
        <v>852</v>
      </c>
    </row>
    <row r="82" spans="1:10" ht="17.399999999999999" x14ac:dyDescent="0.3">
      <c r="A82" s="528"/>
    </row>
    <row r="83" spans="1:10" ht="17.399999999999999" x14ac:dyDescent="0.3">
      <c r="B83" s="528" t="s">
        <v>853</v>
      </c>
      <c r="E83" s="699">
        <v>13500</v>
      </c>
    </row>
    <row r="84" spans="1:10" ht="17.399999999999999" x14ac:dyDescent="0.3">
      <c r="C84" s="528" t="s">
        <v>847</v>
      </c>
      <c r="F84" s="699">
        <v>13500</v>
      </c>
      <c r="J84" s="528" t="s">
        <v>798</v>
      </c>
    </row>
    <row r="85" spans="1:10" ht="17.399999999999999" x14ac:dyDescent="0.3">
      <c r="A85" s="528" t="s">
        <v>854</v>
      </c>
    </row>
    <row r="86" spans="1:10" ht="17.399999999999999" x14ac:dyDescent="0.3">
      <c r="B86" s="528" t="s">
        <v>855</v>
      </c>
      <c r="E86" s="699">
        <v>13250</v>
      </c>
    </row>
    <row r="87" spans="1:10" ht="17.399999999999999" x14ac:dyDescent="0.3">
      <c r="C87" s="528" t="s">
        <v>847</v>
      </c>
      <c r="F87" s="699">
        <v>13250</v>
      </c>
    </row>
    <row r="90" spans="1:10" ht="17.399999999999999" x14ac:dyDescent="0.3">
      <c r="B90" s="528" t="s">
        <v>877</v>
      </c>
    </row>
    <row r="91" spans="1:10" ht="17.399999999999999" x14ac:dyDescent="0.3">
      <c r="C91" s="528" t="s">
        <v>856</v>
      </c>
      <c r="F91" s="699">
        <v>93525</v>
      </c>
    </row>
    <row r="92" spans="1:10" ht="17.399999999999999" x14ac:dyDescent="0.3">
      <c r="C92" s="528" t="s">
        <v>878</v>
      </c>
      <c r="F92" s="699"/>
    </row>
    <row r="93" spans="1:10" ht="17.399999999999999" x14ac:dyDescent="0.3">
      <c r="A93" s="528"/>
    </row>
    <row r="94" spans="1:10" ht="17.399999999999999" x14ac:dyDescent="0.3">
      <c r="B94" s="528" t="s">
        <v>857</v>
      </c>
      <c r="E94" s="699">
        <v>146000</v>
      </c>
    </row>
    <row r="95" spans="1:10" ht="17.399999999999999" x14ac:dyDescent="0.3">
      <c r="C95" s="528" t="s">
        <v>427</v>
      </c>
      <c r="F95" s="699">
        <v>146000</v>
      </c>
    </row>
    <row r="96" spans="1:10" ht="17.399999999999999" x14ac:dyDescent="0.3">
      <c r="A96" s="528"/>
    </row>
    <row r="97" spans="1:6" ht="17.399999999999999" x14ac:dyDescent="0.3">
      <c r="B97" s="528" t="s">
        <v>876</v>
      </c>
    </row>
    <row r="98" spans="1:6" ht="17.399999999999999" x14ac:dyDescent="0.3">
      <c r="C98" s="528" t="s">
        <v>858</v>
      </c>
      <c r="F98" s="699">
        <v>135000</v>
      </c>
    </row>
    <row r="99" spans="1:6" ht="17.399999999999999" x14ac:dyDescent="0.3">
      <c r="A99" s="528"/>
    </row>
    <row r="100" spans="1:6" ht="17.399999999999999" x14ac:dyDescent="0.3">
      <c r="B100" s="528" t="s">
        <v>859</v>
      </c>
      <c r="E100" s="699">
        <v>112000</v>
      </c>
    </row>
    <row r="101" spans="1:6" ht="17.399999999999999" x14ac:dyDescent="0.3">
      <c r="C101" s="528" t="s">
        <v>860</v>
      </c>
      <c r="F101" s="699">
        <v>112000</v>
      </c>
    </row>
    <row r="104" spans="1:6" ht="17.399999999999999" x14ac:dyDescent="0.3">
      <c r="B104" s="528" t="s">
        <v>861</v>
      </c>
    </row>
    <row r="105" spans="1:6" ht="17.399999999999999" x14ac:dyDescent="0.3">
      <c r="B105" s="528" t="s">
        <v>862</v>
      </c>
    </row>
    <row r="106" spans="1:6" ht="13.8" thickBot="1" x14ac:dyDescent="0.3"/>
    <row r="107" spans="1:6" ht="18" thickBot="1" x14ac:dyDescent="0.35">
      <c r="B107" s="650" t="s">
        <v>870</v>
      </c>
      <c r="C107" s="651"/>
      <c r="D107" s="651"/>
      <c r="E107" s="651"/>
      <c r="F107" s="718">
        <f>F91-(E54+E61+E66+E69+E72+E83)</f>
        <v>5679</v>
      </c>
    </row>
    <row r="110" spans="1:6" ht="15.6" hidden="1" x14ac:dyDescent="0.3">
      <c r="A110" s="10" t="s">
        <v>180</v>
      </c>
      <c r="B110" s="2"/>
      <c r="C110" s="2"/>
      <c r="D110" s="2"/>
      <c r="E110" s="2"/>
      <c r="F110" s="2"/>
    </row>
    <row r="111" spans="1:6" ht="15" hidden="1" x14ac:dyDescent="0.25">
      <c r="A111" s="2" t="s">
        <v>394</v>
      </c>
      <c r="B111" s="2"/>
      <c r="C111" s="2"/>
      <c r="D111" s="2"/>
      <c r="E111" s="482">
        <v>8500</v>
      </c>
      <c r="F111" s="483"/>
    </row>
    <row r="112" spans="1:6" ht="15" hidden="1" x14ac:dyDescent="0.25">
      <c r="A112" s="2" t="s">
        <v>492</v>
      </c>
      <c r="B112" s="2"/>
      <c r="C112" s="2"/>
      <c r="D112" s="2"/>
      <c r="E112" s="484">
        <v>0</v>
      </c>
      <c r="F112" s="483"/>
    </row>
    <row r="113" spans="1:8" ht="15" hidden="1" x14ac:dyDescent="0.25">
      <c r="A113" s="2" t="s">
        <v>528</v>
      </c>
      <c r="B113" s="2"/>
      <c r="C113" s="2"/>
      <c r="D113" s="2"/>
      <c r="E113" s="484">
        <v>39000</v>
      </c>
      <c r="F113" s="723" t="s">
        <v>875</v>
      </c>
    </row>
    <row r="114" spans="1:8" ht="15" hidden="1" x14ac:dyDescent="0.25">
      <c r="A114" s="2" t="s">
        <v>527</v>
      </c>
      <c r="B114" s="2"/>
      <c r="C114" s="2"/>
      <c r="D114" s="2"/>
      <c r="E114" s="484">
        <v>130000</v>
      </c>
      <c r="F114" s="723" t="s">
        <v>874</v>
      </c>
      <c r="H114" s="485"/>
    </row>
    <row r="115" spans="1:8" ht="15" hidden="1" x14ac:dyDescent="0.25">
      <c r="A115" s="2" t="s">
        <v>395</v>
      </c>
      <c r="B115" s="2"/>
      <c r="C115" s="2"/>
      <c r="D115" s="2"/>
      <c r="E115" s="484">
        <v>1116</v>
      </c>
      <c r="F115" s="485" t="s">
        <v>172</v>
      </c>
    </row>
    <row r="116" spans="1:8" ht="15" hidden="1" x14ac:dyDescent="0.25">
      <c r="A116" s="2" t="s">
        <v>493</v>
      </c>
      <c r="B116" s="2"/>
      <c r="C116" s="2"/>
      <c r="D116" s="2"/>
      <c r="E116" s="484">
        <v>141900</v>
      </c>
      <c r="F116" s="483"/>
    </row>
    <row r="117" spans="1:8" ht="15" hidden="1" x14ac:dyDescent="0.25">
      <c r="A117" s="2" t="s">
        <v>494</v>
      </c>
      <c r="B117" s="2"/>
      <c r="C117" s="2"/>
      <c r="D117" s="2"/>
      <c r="E117" s="484">
        <v>46000</v>
      </c>
      <c r="F117" s="483"/>
    </row>
    <row r="118" spans="1:8" ht="15" hidden="1" x14ac:dyDescent="0.25">
      <c r="A118" s="2" t="s">
        <v>396</v>
      </c>
      <c r="B118" s="2"/>
      <c r="C118" s="2"/>
      <c r="D118" s="2"/>
      <c r="E118" s="484">
        <v>0</v>
      </c>
      <c r="F118" s="483"/>
    </row>
    <row r="119" spans="1:8" ht="15" hidden="1" x14ac:dyDescent="0.25">
      <c r="A119" s="2" t="s">
        <v>397</v>
      </c>
      <c r="B119" s="2"/>
      <c r="C119" s="2"/>
      <c r="D119" s="2"/>
      <c r="E119" s="484">
        <v>34000</v>
      </c>
      <c r="F119" s="485" t="s">
        <v>495</v>
      </c>
    </row>
    <row r="120" spans="1:8" ht="15" hidden="1" x14ac:dyDescent="0.25">
      <c r="A120" s="2" t="s">
        <v>398</v>
      </c>
      <c r="B120" s="2"/>
      <c r="C120" s="2"/>
      <c r="D120" s="2"/>
      <c r="E120" s="484">
        <v>15230</v>
      </c>
      <c r="F120" s="483"/>
    </row>
    <row r="121" spans="1:8" ht="15" hidden="1" x14ac:dyDescent="0.25">
      <c r="A121" s="2" t="s">
        <v>399</v>
      </c>
      <c r="B121" s="2"/>
      <c r="C121" s="2"/>
      <c r="D121" s="2"/>
      <c r="E121" s="484">
        <v>3500</v>
      </c>
      <c r="F121" s="483"/>
    </row>
    <row r="122" spans="1:8" ht="15" hidden="1" x14ac:dyDescent="0.25">
      <c r="A122" s="2" t="s">
        <v>400</v>
      </c>
      <c r="B122" s="2"/>
      <c r="C122" s="2"/>
      <c r="D122" s="2"/>
      <c r="E122" s="484">
        <v>15650</v>
      </c>
      <c r="F122" s="485" t="s">
        <v>496</v>
      </c>
    </row>
    <row r="123" spans="1:8" ht="15" hidden="1" x14ac:dyDescent="0.25">
      <c r="A123" s="2" t="s">
        <v>402</v>
      </c>
      <c r="B123" s="2"/>
      <c r="C123" s="2"/>
      <c r="D123" s="2"/>
      <c r="E123" s="484">
        <v>0</v>
      </c>
      <c r="F123" s="483"/>
    </row>
    <row r="124" spans="1:8" ht="15" hidden="1" x14ac:dyDescent="0.25">
      <c r="A124" s="2" t="s">
        <v>403</v>
      </c>
      <c r="B124" s="2"/>
      <c r="C124" s="2"/>
      <c r="D124" s="2"/>
      <c r="E124" s="484">
        <v>180425</v>
      </c>
      <c r="F124" s="485" t="s">
        <v>501</v>
      </c>
    </row>
    <row r="125" spans="1:8" ht="15" hidden="1" x14ac:dyDescent="0.25">
      <c r="A125" s="2" t="s">
        <v>404</v>
      </c>
      <c r="B125" s="2"/>
      <c r="C125" s="2"/>
      <c r="D125" s="2"/>
      <c r="E125" s="484">
        <v>5500</v>
      </c>
      <c r="F125" s="483"/>
    </row>
    <row r="126" spans="1:8" ht="15" hidden="1" x14ac:dyDescent="0.25">
      <c r="A126" s="2" t="s">
        <v>405</v>
      </c>
      <c r="B126" s="2"/>
      <c r="C126" s="2"/>
      <c r="D126" s="2"/>
      <c r="E126" s="484">
        <v>135000</v>
      </c>
      <c r="F126" s="483"/>
    </row>
    <row r="127" spans="1:8" ht="15" hidden="1" x14ac:dyDescent="0.25">
      <c r="A127" s="2" t="s">
        <v>406</v>
      </c>
      <c r="E127" s="484">
        <v>13500</v>
      </c>
      <c r="F127" s="486"/>
    </row>
    <row r="128" spans="1:8" ht="14.4" x14ac:dyDescent="0.3">
      <c r="E128" s="487"/>
    </row>
    <row r="129" spans="1:8" ht="15.6" x14ac:dyDescent="0.3">
      <c r="A129" s="722" t="s">
        <v>278</v>
      </c>
      <c r="B129" s="2"/>
      <c r="C129" s="2"/>
      <c r="D129" s="2"/>
      <c r="E129" s="218" t="s">
        <v>499</v>
      </c>
      <c r="F129" s="219"/>
      <c r="G129" s="2"/>
      <c r="H129" s="2"/>
    </row>
    <row r="130" spans="1:8" ht="15" x14ac:dyDescent="0.25">
      <c r="A130" s="2"/>
      <c r="B130" s="2"/>
      <c r="C130" s="2"/>
      <c r="D130" s="2"/>
      <c r="E130" s="478" t="s">
        <v>407</v>
      </c>
      <c r="F130" s="2"/>
      <c r="G130" s="2"/>
      <c r="H130" s="221"/>
    </row>
    <row r="131" spans="1:8" ht="15" x14ac:dyDescent="0.25">
      <c r="A131" s="2"/>
      <c r="D131" s="2"/>
      <c r="E131" s="478" t="s">
        <v>500</v>
      </c>
      <c r="F131" s="479"/>
      <c r="G131" s="2"/>
      <c r="H131" s="2"/>
    </row>
    <row r="132" spans="1:8" ht="15" x14ac:dyDescent="0.25">
      <c r="A132" s="2" t="s">
        <v>408</v>
      </c>
      <c r="B132" s="2"/>
      <c r="C132" s="2"/>
      <c r="D132" s="2"/>
      <c r="E132" s="2"/>
      <c r="F132" s="2"/>
      <c r="G132" s="2"/>
      <c r="H132" s="2"/>
    </row>
    <row r="133" spans="1:8" ht="15" x14ac:dyDescent="0.25">
      <c r="A133" s="2" t="s">
        <v>172</v>
      </c>
      <c r="B133" s="2" t="str">
        <f>A112</f>
        <v>Materials Inventory, Beginning</v>
      </c>
      <c r="C133" s="2"/>
      <c r="D133" s="2"/>
      <c r="E133" s="2"/>
      <c r="F133" s="222">
        <f>E112</f>
        <v>0</v>
      </c>
      <c r="G133" s="2"/>
      <c r="H133" s="2"/>
    </row>
    <row r="134" spans="1:8" ht="15.6" thickBot="1" x14ac:dyDescent="0.3">
      <c r="A134" s="2"/>
      <c r="B134" s="2" t="str">
        <f>A114</f>
        <v>Direct Materials Purchases</v>
      </c>
      <c r="C134" s="2"/>
      <c r="D134" s="2"/>
      <c r="E134" s="223" t="s">
        <v>409</v>
      </c>
      <c r="F134" s="224">
        <f>E114</f>
        <v>130000</v>
      </c>
      <c r="G134" s="2"/>
      <c r="H134" s="2"/>
    </row>
    <row r="135" spans="1:8" ht="15" x14ac:dyDescent="0.25">
      <c r="A135" s="2"/>
      <c r="B135" s="2" t="s">
        <v>497</v>
      </c>
      <c r="C135" s="2"/>
      <c r="D135" s="2"/>
      <c r="E135" s="2"/>
      <c r="F135" s="216">
        <f>SUM(F133:F134)</f>
        <v>130000</v>
      </c>
      <c r="G135" s="2"/>
      <c r="H135" s="2"/>
    </row>
    <row r="136" spans="1:8" ht="15.6" thickBot="1" x14ac:dyDescent="0.3">
      <c r="A136" s="2"/>
      <c r="B136" s="2" t="str">
        <f>A113</f>
        <v>Direct Materials Inventory, Ending</v>
      </c>
      <c r="C136" s="2"/>
      <c r="D136" s="2"/>
      <c r="E136" s="223" t="s">
        <v>372</v>
      </c>
      <c r="F136" s="224">
        <f>E113</f>
        <v>39000</v>
      </c>
      <c r="G136" s="2"/>
      <c r="H136" s="2"/>
    </row>
    <row r="137" spans="1:8" ht="15" x14ac:dyDescent="0.25">
      <c r="A137" s="2" t="s">
        <v>408</v>
      </c>
      <c r="B137" s="2"/>
      <c r="C137" s="2"/>
      <c r="D137" s="2"/>
      <c r="E137" s="2"/>
      <c r="F137" s="2"/>
      <c r="G137" s="2"/>
      <c r="H137" s="226">
        <f>F135-F136</f>
        <v>91000</v>
      </c>
    </row>
    <row r="138" spans="1:8" ht="15" x14ac:dyDescent="0.25">
      <c r="A138" s="2" t="str">
        <f>A116</f>
        <v>Direct Labor--Wages</v>
      </c>
      <c r="B138" s="2"/>
      <c r="C138" s="2"/>
      <c r="D138" s="2"/>
      <c r="E138" s="2"/>
      <c r="F138" s="2"/>
      <c r="G138" s="2"/>
      <c r="H138" s="216">
        <f>E116</f>
        <v>141900</v>
      </c>
    </row>
    <row r="139" spans="1:8" ht="15" x14ac:dyDescent="0.25">
      <c r="A139" s="2" t="s">
        <v>410</v>
      </c>
      <c r="B139" s="2"/>
      <c r="C139" s="2"/>
      <c r="D139" s="2"/>
      <c r="E139" s="2"/>
      <c r="F139" s="2"/>
      <c r="G139" s="2"/>
      <c r="H139" s="488">
        <v>93525</v>
      </c>
    </row>
    <row r="140" spans="1:8" ht="15" x14ac:dyDescent="0.25">
      <c r="A140" s="2" t="s">
        <v>411</v>
      </c>
      <c r="B140" s="2"/>
      <c r="C140" s="2"/>
      <c r="D140" s="2"/>
      <c r="E140" s="2"/>
      <c r="F140" s="2"/>
      <c r="G140" s="2"/>
      <c r="H140" s="216">
        <f>SUM(H137:H139)</f>
        <v>326425</v>
      </c>
    </row>
    <row r="141" spans="1:8" ht="15.6" thickBot="1" x14ac:dyDescent="0.3">
      <c r="A141" s="2" t="str">
        <f>A123</f>
        <v>Work-in-Process Inventory, Beginning</v>
      </c>
      <c r="B141" s="2"/>
      <c r="C141" s="2"/>
      <c r="D141" s="2"/>
      <c r="E141" s="2"/>
      <c r="F141" s="2"/>
      <c r="G141" s="223" t="s">
        <v>409</v>
      </c>
      <c r="H141" s="224">
        <f>E123</f>
        <v>0</v>
      </c>
    </row>
    <row r="142" spans="1:8" ht="15" x14ac:dyDescent="0.25">
      <c r="A142" s="2" t="s">
        <v>412</v>
      </c>
      <c r="B142" s="2"/>
      <c r="C142" s="2"/>
      <c r="D142" s="2"/>
      <c r="E142" s="2"/>
      <c r="F142" s="2"/>
      <c r="G142" s="2"/>
      <c r="H142" s="216">
        <f>SUM(H140:H141)</f>
        <v>326425</v>
      </c>
    </row>
    <row r="143" spans="1:8" ht="16.8" x14ac:dyDescent="0.4">
      <c r="A143" s="2" t="str">
        <f>A124</f>
        <v>Work-in-Process Inventory, Ending</v>
      </c>
      <c r="B143" s="2"/>
      <c r="C143" s="2"/>
      <c r="D143" s="2"/>
      <c r="E143" s="2"/>
      <c r="F143" s="2"/>
      <c r="G143" s="223" t="s">
        <v>372</v>
      </c>
      <c r="H143" s="225">
        <f>E124</f>
        <v>180425</v>
      </c>
    </row>
    <row r="144" spans="1:8" ht="15" x14ac:dyDescent="0.25">
      <c r="A144" s="2" t="s">
        <v>206</v>
      </c>
      <c r="B144" s="2"/>
      <c r="C144" s="2"/>
      <c r="D144" s="2"/>
      <c r="E144" s="2"/>
      <c r="F144" s="2"/>
      <c r="G144" s="2"/>
      <c r="H144" s="494">
        <f>H142-H143</f>
        <v>146000</v>
      </c>
    </row>
    <row r="146" spans="1:6" ht="15" x14ac:dyDescent="0.25">
      <c r="A146" s="489" t="s">
        <v>68</v>
      </c>
    </row>
    <row r="147" spans="1:6" ht="15" x14ac:dyDescent="0.25">
      <c r="B147" s="2" t="str">
        <f>A115</f>
        <v>Indirect Materials Used</v>
      </c>
      <c r="C147" s="2"/>
      <c r="D147" s="2"/>
      <c r="E147" s="2"/>
      <c r="F147" s="226">
        <f>E115</f>
        <v>1116</v>
      </c>
    </row>
    <row r="148" spans="1:6" ht="15" x14ac:dyDescent="0.25">
      <c r="B148" s="490" t="str">
        <f>A120</f>
        <v>Factory utilities</v>
      </c>
      <c r="C148" s="490"/>
      <c r="D148" s="490"/>
      <c r="E148" s="490"/>
      <c r="F148" s="491">
        <f>E120</f>
        <v>15230</v>
      </c>
    </row>
    <row r="149" spans="1:6" ht="15" x14ac:dyDescent="0.25">
      <c r="B149" s="2" t="str">
        <f>A121</f>
        <v>Factory insurance</v>
      </c>
      <c r="C149" s="2"/>
      <c r="D149" s="2"/>
      <c r="E149" s="2"/>
      <c r="F149" s="216">
        <f>E121</f>
        <v>3500</v>
      </c>
    </row>
    <row r="150" spans="1:6" ht="15" x14ac:dyDescent="0.25">
      <c r="A150" s="2"/>
      <c r="B150" s="2" t="str">
        <f>A111</f>
        <v>Depreciation Expense--Plant</v>
      </c>
      <c r="C150" s="2"/>
      <c r="D150" s="2"/>
      <c r="E150" s="2"/>
      <c r="F150" s="216">
        <f>E111</f>
        <v>8500</v>
      </c>
    </row>
    <row r="151" spans="1:6" ht="15" x14ac:dyDescent="0.25">
      <c r="A151" s="2"/>
      <c r="B151" s="490" t="str">
        <f>A127</f>
        <v>Other factory overhead</v>
      </c>
      <c r="C151" s="490"/>
      <c r="D151" s="490"/>
      <c r="E151" s="490"/>
      <c r="F151" s="491">
        <f>E127</f>
        <v>13500</v>
      </c>
    </row>
    <row r="152" spans="1:6" ht="16.8" x14ac:dyDescent="0.4">
      <c r="A152" s="2"/>
      <c r="B152" s="2" t="str">
        <f>A117</f>
        <v>Indirect Labor--Wages</v>
      </c>
      <c r="C152" s="2"/>
      <c r="D152" s="2"/>
      <c r="E152" s="2"/>
      <c r="F152" s="227">
        <f>E117</f>
        <v>46000</v>
      </c>
    </row>
    <row r="153" spans="1:6" ht="15" x14ac:dyDescent="0.25">
      <c r="A153" s="2" t="s">
        <v>413</v>
      </c>
      <c r="B153" s="2"/>
      <c r="C153" s="2"/>
      <c r="D153" s="2"/>
      <c r="E153" s="2"/>
      <c r="F153" s="492">
        <f>SUM(F147:F152)</f>
        <v>87846</v>
      </c>
    </row>
    <row r="154" spans="1:6" ht="16.8" x14ac:dyDescent="0.4">
      <c r="A154" s="490" t="s">
        <v>347</v>
      </c>
      <c r="B154" s="490"/>
      <c r="C154" s="490"/>
      <c r="D154" s="490"/>
      <c r="E154" s="490"/>
      <c r="F154" s="493">
        <f>H139</f>
        <v>93525</v>
      </c>
    </row>
    <row r="155" spans="1:6" ht="16.8" x14ac:dyDescent="0.4">
      <c r="A155" s="490" t="s">
        <v>69</v>
      </c>
      <c r="B155" s="490"/>
      <c r="C155" s="490"/>
      <c r="D155" s="490"/>
      <c r="E155" s="490"/>
      <c r="F155" s="689">
        <f>F154-F153</f>
        <v>5679</v>
      </c>
    </row>
    <row r="156" spans="1:6" ht="15" x14ac:dyDescent="0.25">
      <c r="A156" s="490"/>
      <c r="B156" s="490"/>
      <c r="C156" s="490"/>
      <c r="D156" s="490"/>
      <c r="E156" s="490"/>
      <c r="F156" s="491"/>
    </row>
    <row r="157" spans="1:6" ht="15.6" x14ac:dyDescent="0.3">
      <c r="A157" s="490"/>
      <c r="B157" s="490"/>
      <c r="C157" s="490"/>
      <c r="D157" s="490"/>
      <c r="E157" s="218" t="s">
        <v>499</v>
      </c>
      <c r="F157" s="491"/>
    </row>
    <row r="158" spans="1:6" ht="15" x14ac:dyDescent="0.25">
      <c r="A158" s="490"/>
      <c r="B158" s="490"/>
      <c r="C158" s="490"/>
      <c r="D158" s="490"/>
      <c r="E158" s="684" t="s">
        <v>773</v>
      </c>
      <c r="F158" s="491"/>
    </row>
    <row r="159" spans="1:6" ht="15" x14ac:dyDescent="0.25">
      <c r="A159" s="490"/>
      <c r="B159" s="490"/>
      <c r="C159" s="490"/>
      <c r="D159" s="490"/>
      <c r="E159" s="684" t="s">
        <v>500</v>
      </c>
      <c r="F159" s="491"/>
    </row>
    <row r="160" spans="1:6" ht="15" x14ac:dyDescent="0.25">
      <c r="A160" s="490"/>
      <c r="B160" s="490"/>
      <c r="C160" s="490"/>
      <c r="D160" s="490"/>
      <c r="E160" s="490"/>
      <c r="F160" s="491"/>
    </row>
    <row r="161" spans="1:8" ht="15" x14ac:dyDescent="0.25">
      <c r="A161" s="2" t="str">
        <f>A118</f>
        <v>Finished Goods Inventory, Beginning</v>
      </c>
      <c r="C161" s="2"/>
      <c r="D161" s="2"/>
      <c r="E161" s="2"/>
      <c r="F161" s="222">
        <f>E118</f>
        <v>0</v>
      </c>
      <c r="H161" s="2"/>
    </row>
    <row r="162" spans="1:8" ht="15.6" thickBot="1" x14ac:dyDescent="0.3">
      <c r="A162" s="2" t="str">
        <f>A144</f>
        <v>Cost of Goods Manufactured</v>
      </c>
      <c r="C162" s="2"/>
      <c r="D162" s="2"/>
      <c r="E162" s="2"/>
      <c r="F162" s="224">
        <f>H144</f>
        <v>146000</v>
      </c>
      <c r="H162" s="2"/>
    </row>
    <row r="163" spans="1:8" ht="15" x14ac:dyDescent="0.25">
      <c r="A163" s="2" t="s">
        <v>415</v>
      </c>
      <c r="C163" s="2"/>
      <c r="D163" s="2"/>
      <c r="E163" s="2"/>
      <c r="F163" s="216">
        <f>SUM(F161:F162)</f>
        <v>146000</v>
      </c>
      <c r="H163" s="2"/>
    </row>
    <row r="164" spans="1:8" ht="15.6" thickBot="1" x14ac:dyDescent="0.3">
      <c r="A164" s="2" t="str">
        <f>A119</f>
        <v>Finished Goods Inventory, Ending</v>
      </c>
      <c r="C164" s="2"/>
      <c r="D164" s="2"/>
      <c r="E164" s="2"/>
      <c r="F164" s="224">
        <f>E119</f>
        <v>34000</v>
      </c>
      <c r="H164" s="2"/>
    </row>
    <row r="165" spans="1:8" ht="15.6" thickBot="1" x14ac:dyDescent="0.3">
      <c r="A165" s="2" t="s">
        <v>241</v>
      </c>
      <c r="B165" s="2"/>
      <c r="C165" s="2"/>
      <c r="D165" s="2"/>
      <c r="E165" s="2"/>
      <c r="G165" s="717">
        <f>F163-F164</f>
        <v>112000</v>
      </c>
    </row>
    <row r="166" spans="1:8" ht="15.6" thickTop="1" x14ac:dyDescent="0.25">
      <c r="A166" s="2"/>
      <c r="B166" s="2"/>
      <c r="C166" s="2"/>
      <c r="D166" s="2"/>
      <c r="E166" s="2"/>
      <c r="G166" s="492"/>
    </row>
    <row r="167" spans="1:8" ht="15" x14ac:dyDescent="0.25">
      <c r="A167" s="2"/>
      <c r="B167" s="2"/>
      <c r="C167" s="2"/>
      <c r="D167" s="2"/>
      <c r="E167" s="2"/>
      <c r="G167" s="492"/>
    </row>
    <row r="168" spans="1:8" ht="17.399999999999999" x14ac:dyDescent="0.25">
      <c r="A168" s="241" t="s">
        <v>872</v>
      </c>
    </row>
    <row r="169" spans="1:8" ht="30" x14ac:dyDescent="0.25">
      <c r="A169" s="2"/>
      <c r="B169" s="2"/>
      <c r="C169" s="2"/>
      <c r="D169" s="2"/>
      <c r="E169" s="707" t="s">
        <v>866</v>
      </c>
      <c r="F169" s="708" t="s">
        <v>865</v>
      </c>
      <c r="G169" s="719" t="s">
        <v>867</v>
      </c>
    </row>
    <row r="170" spans="1:8" ht="15" x14ac:dyDescent="0.25">
      <c r="A170" s="2"/>
      <c r="B170" s="2"/>
      <c r="C170" s="2" t="s">
        <v>864</v>
      </c>
      <c r="D170" s="2"/>
      <c r="E170" s="226">
        <f>H143</f>
        <v>180425</v>
      </c>
      <c r="F170" s="713">
        <f>ROUND(E170/$E$173,4)</f>
        <v>0.55269999999999997</v>
      </c>
      <c r="G170" s="720">
        <f>F170*$F$175</f>
        <v>3138.7832999999996</v>
      </c>
    </row>
    <row r="171" spans="1:8" ht="15" x14ac:dyDescent="0.25">
      <c r="A171" s="2"/>
      <c r="B171" s="2"/>
      <c r="C171" s="2" t="s">
        <v>863</v>
      </c>
      <c r="D171" s="2"/>
      <c r="E171" s="226">
        <f>F164</f>
        <v>34000</v>
      </c>
      <c r="F171" s="713">
        <f>ROUND(E171/$E$173,4)</f>
        <v>0.1042</v>
      </c>
      <c r="G171" s="720">
        <f>F171*$F$175</f>
        <v>591.7518</v>
      </c>
    </row>
    <row r="172" spans="1:8" ht="15" x14ac:dyDescent="0.25">
      <c r="A172" s="2"/>
      <c r="B172" s="2"/>
      <c r="C172" s="2" t="s">
        <v>241</v>
      </c>
      <c r="D172" s="2"/>
      <c r="E172" s="687">
        <f>G165</f>
        <v>112000</v>
      </c>
      <c r="F172" s="714">
        <f>ROUND(E172/$E$173,4)</f>
        <v>0.34310000000000002</v>
      </c>
      <c r="G172" s="721">
        <f>F172*$F$175</f>
        <v>1948.4649000000002</v>
      </c>
    </row>
    <row r="173" spans="1:8" ht="15" x14ac:dyDescent="0.25">
      <c r="A173" s="2"/>
      <c r="B173" s="2"/>
      <c r="C173" s="2" t="s">
        <v>214</v>
      </c>
      <c r="D173" s="2"/>
      <c r="E173" s="226">
        <f>SUM(E170:E172)</f>
        <v>326425</v>
      </c>
      <c r="F173" s="716">
        <f>SUM(F170:F172)</f>
        <v>1</v>
      </c>
      <c r="G173" s="720">
        <f>SUM(G170:G172)</f>
        <v>5679</v>
      </c>
    </row>
    <row r="174" spans="1:8" ht="15" x14ac:dyDescent="0.25">
      <c r="A174" s="2"/>
      <c r="B174" s="2"/>
      <c r="C174" s="2"/>
      <c r="D174" s="2"/>
      <c r="E174" s="2"/>
    </row>
    <row r="175" spans="1:8" ht="15" x14ac:dyDescent="0.25">
      <c r="A175" s="2"/>
      <c r="B175" s="2"/>
      <c r="C175" s="2" t="s">
        <v>868</v>
      </c>
      <c r="D175" s="2"/>
      <c r="F175" s="710">
        <f>F107</f>
        <v>5679</v>
      </c>
    </row>
    <row r="177" spans="1:9" ht="13.8" thickBot="1" x14ac:dyDescent="0.3">
      <c r="A177" s="20"/>
      <c r="B177" s="20"/>
      <c r="C177" s="20"/>
      <c r="D177" s="20"/>
      <c r="E177" s="20"/>
      <c r="F177" s="20"/>
      <c r="G177" s="20"/>
      <c r="H177" s="20"/>
      <c r="I177" s="20"/>
    </row>
    <row r="178" spans="1:9" ht="15.6" x14ac:dyDescent="0.3">
      <c r="A178" s="722" t="s">
        <v>873</v>
      </c>
      <c r="B178" s="2"/>
      <c r="C178" s="2"/>
      <c r="D178" s="2"/>
      <c r="E178" s="218" t="s">
        <v>502</v>
      </c>
      <c r="F178" s="2"/>
      <c r="G178" s="2"/>
      <c r="H178" s="2"/>
    </row>
    <row r="179" spans="1:9" ht="15" x14ac:dyDescent="0.25">
      <c r="A179" s="2"/>
      <c r="B179" s="2"/>
      <c r="C179" s="2"/>
      <c r="D179" s="2"/>
      <c r="E179" s="478" t="s">
        <v>414</v>
      </c>
      <c r="F179" s="2"/>
      <c r="G179" s="2"/>
      <c r="H179" s="2"/>
    </row>
    <row r="180" spans="1:9" ht="15" x14ac:dyDescent="0.25">
      <c r="A180" s="2"/>
      <c r="B180" s="223"/>
      <c r="D180" s="811" t="s">
        <v>500</v>
      </c>
      <c r="E180" s="816"/>
      <c r="F180" s="816"/>
      <c r="G180" s="2"/>
      <c r="H180" s="2"/>
    </row>
    <row r="181" spans="1:9" ht="15" x14ac:dyDescent="0.25">
      <c r="A181" s="2" t="str">
        <f>A126</f>
        <v>Sales Revenue</v>
      </c>
      <c r="B181" s="2"/>
      <c r="C181" s="2"/>
      <c r="D181" s="2"/>
      <c r="E181" s="2"/>
      <c r="F181" s="2"/>
      <c r="G181" s="2"/>
      <c r="H181" s="226">
        <f>E126</f>
        <v>135000</v>
      </c>
    </row>
    <row r="182" spans="1:9" ht="16.8" x14ac:dyDescent="0.4">
      <c r="A182" s="2" t="s">
        <v>871</v>
      </c>
      <c r="B182" s="2"/>
      <c r="C182" s="2"/>
      <c r="D182" s="2"/>
      <c r="E182" s="2"/>
      <c r="F182" s="2"/>
      <c r="G182" s="2"/>
      <c r="H182" s="690">
        <f>G165-G172</f>
        <v>110051.53509999999</v>
      </c>
    </row>
    <row r="183" spans="1:9" ht="15" x14ac:dyDescent="0.25">
      <c r="A183" s="2" t="s">
        <v>416</v>
      </c>
      <c r="B183" s="2"/>
      <c r="C183" s="2"/>
      <c r="D183" s="2"/>
      <c r="E183" s="2"/>
      <c r="F183" s="2"/>
      <c r="H183" s="226">
        <f>H181-H182</f>
        <v>24948.464900000006</v>
      </c>
    </row>
    <row r="184" spans="1:9" ht="15" x14ac:dyDescent="0.25">
      <c r="A184" s="2" t="s">
        <v>172</v>
      </c>
      <c r="B184" s="2" t="str">
        <f>A125</f>
        <v>Advertising Expense</v>
      </c>
      <c r="C184" s="2"/>
      <c r="D184" s="2"/>
      <c r="E184" s="2"/>
      <c r="F184" s="222">
        <f>E125</f>
        <v>5500</v>
      </c>
      <c r="H184" s="2"/>
    </row>
    <row r="185" spans="1:9" ht="16.8" x14ac:dyDescent="0.4">
      <c r="A185" s="2"/>
      <c r="B185" s="226" t="s">
        <v>498</v>
      </c>
      <c r="C185" s="2"/>
      <c r="D185" s="2"/>
      <c r="E185" s="2"/>
      <c r="F185" s="227">
        <f>E122</f>
        <v>15650</v>
      </c>
      <c r="H185" s="2"/>
    </row>
    <row r="186" spans="1:9" ht="15.6" thickBot="1" x14ac:dyDescent="0.3">
      <c r="A186" s="2" t="s">
        <v>417</v>
      </c>
      <c r="B186" s="2"/>
      <c r="C186" s="2"/>
      <c r="D186" s="2"/>
      <c r="E186" s="2"/>
      <c r="F186" s="2"/>
      <c r="H186" s="224">
        <f>SUM(F184:F185)</f>
        <v>21150</v>
      </c>
    </row>
    <row r="187" spans="1:9" ht="15.6" thickBot="1" x14ac:dyDescent="0.3">
      <c r="A187" s="2" t="s">
        <v>418</v>
      </c>
      <c r="B187" s="2"/>
      <c r="C187" s="2"/>
      <c r="D187" s="2"/>
      <c r="E187" s="2"/>
      <c r="F187" s="2"/>
      <c r="H187" s="228">
        <f>H183-H186</f>
        <v>3798.4649000000063</v>
      </c>
    </row>
    <row r="188" spans="1:9" ht="13.8" thickTop="1" x14ac:dyDescent="0.25"/>
  </sheetData>
  <mergeCells count="8">
    <mergeCell ref="A1:I1"/>
    <mergeCell ref="B37:G37"/>
    <mergeCell ref="A40:C40"/>
    <mergeCell ref="B48:C48"/>
    <mergeCell ref="D180:F180"/>
    <mergeCell ref="A31:C31"/>
    <mergeCell ref="B35:G35"/>
    <mergeCell ref="B38:G38"/>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rowBreaks count="1" manualBreakCount="1">
    <brk id="94" max="12"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65"/>
  <sheetViews>
    <sheetView showGridLines="0" zoomScaleNormal="100" workbookViewId="0">
      <selection activeCell="B37" sqref="B37"/>
    </sheetView>
  </sheetViews>
  <sheetFormatPr defaultRowHeight="13.2" x14ac:dyDescent="0.25"/>
  <cols>
    <col min="1" max="1" width="5.77734375" customWidth="1"/>
    <col min="2" max="2" width="37.21875" customWidth="1"/>
    <col min="3" max="3" width="21.21875" customWidth="1"/>
    <col min="4" max="4" width="16.44140625" customWidth="1"/>
    <col min="5" max="5" width="20.21875" customWidth="1"/>
    <col min="6" max="6" width="14.77734375" customWidth="1"/>
    <col min="7" max="7" width="16.77734375" customWidth="1"/>
    <col min="8" max="8" width="3.21875" customWidth="1"/>
    <col min="9" max="9" width="6.21875" customWidth="1"/>
    <col min="10" max="10" width="5" customWidth="1"/>
  </cols>
  <sheetData>
    <row r="1" spans="1:10" ht="21.6" thickBot="1" x14ac:dyDescent="0.45">
      <c r="A1" s="790" t="s">
        <v>523</v>
      </c>
      <c r="B1" s="791"/>
      <c r="C1" s="791"/>
      <c r="D1" s="791"/>
      <c r="E1" s="791"/>
      <c r="F1" s="791"/>
      <c r="G1" s="791"/>
      <c r="H1" s="791"/>
      <c r="I1" s="792"/>
      <c r="J1" s="7"/>
    </row>
    <row r="2" spans="1:10" ht="17.399999999999999" x14ac:dyDescent="0.3">
      <c r="A2" s="14" t="s">
        <v>898</v>
      </c>
    </row>
    <row r="3" spans="1:10" ht="17.399999999999999" x14ac:dyDescent="0.3">
      <c r="A3" s="14"/>
      <c r="B3" s="874" t="s">
        <v>506</v>
      </c>
      <c r="C3" s="874"/>
      <c r="D3" s="874"/>
      <c r="E3" s="874"/>
      <c r="F3" s="874"/>
      <c r="G3" s="30"/>
      <c r="H3" s="30"/>
    </row>
    <row r="4" spans="1:10" ht="17.399999999999999" x14ac:dyDescent="0.3">
      <c r="A4" s="14"/>
      <c r="B4" s="875" t="s">
        <v>503</v>
      </c>
      <c r="C4" s="875"/>
      <c r="D4" s="875"/>
      <c r="E4" s="875"/>
      <c r="F4" s="875"/>
      <c r="G4" s="30"/>
      <c r="H4" s="30"/>
    </row>
    <row r="5" spans="1:10" ht="17.399999999999999" x14ac:dyDescent="0.3">
      <c r="A5" s="14"/>
      <c r="B5" s="37" t="s">
        <v>119</v>
      </c>
      <c r="C5" s="37"/>
      <c r="D5" s="50"/>
      <c r="E5" s="39"/>
      <c r="F5" s="37"/>
    </row>
    <row r="6" spans="1:10" ht="17.399999999999999" x14ac:dyDescent="0.3">
      <c r="A6" s="14"/>
      <c r="B6" s="37" t="s">
        <v>120</v>
      </c>
      <c r="C6" s="37"/>
      <c r="D6" s="50"/>
      <c r="E6" s="39">
        <v>300000</v>
      </c>
      <c r="F6" s="37"/>
    </row>
    <row r="7" spans="1:10" ht="17.399999999999999" x14ac:dyDescent="0.3">
      <c r="A7" s="14"/>
      <c r="B7" s="37" t="s">
        <v>121</v>
      </c>
      <c r="C7" s="37"/>
      <c r="D7" s="50"/>
      <c r="E7" s="39">
        <v>1600000</v>
      </c>
      <c r="F7" s="37"/>
    </row>
    <row r="8" spans="1:10" ht="17.399999999999999" x14ac:dyDescent="0.3">
      <c r="A8" s="14"/>
      <c r="B8" s="37" t="s">
        <v>122</v>
      </c>
      <c r="C8" s="37"/>
      <c r="D8" s="39"/>
      <c r="E8" s="39">
        <v>293000</v>
      </c>
      <c r="F8" s="37"/>
    </row>
    <row r="9" spans="1:10" ht="17.399999999999999" x14ac:dyDescent="0.3">
      <c r="A9" s="14"/>
      <c r="B9" s="37" t="s">
        <v>123</v>
      </c>
      <c r="C9" s="37"/>
      <c r="D9" s="39"/>
      <c r="E9" s="39">
        <v>25000</v>
      </c>
      <c r="F9" s="37"/>
    </row>
    <row r="10" spans="1:10" ht="17.399999999999999" x14ac:dyDescent="0.3">
      <c r="A10" s="14"/>
      <c r="B10" s="37" t="s">
        <v>124</v>
      </c>
      <c r="C10" s="37"/>
      <c r="D10" s="39"/>
      <c r="E10" s="39">
        <v>285000</v>
      </c>
      <c r="F10" s="37"/>
    </row>
    <row r="11" spans="1:10" ht="17.399999999999999" x14ac:dyDescent="0.3">
      <c r="A11" s="14"/>
      <c r="B11" s="37" t="s">
        <v>125</v>
      </c>
      <c r="C11" s="37"/>
      <c r="D11" s="39"/>
      <c r="E11" s="39">
        <v>34000</v>
      </c>
      <c r="F11" s="37"/>
    </row>
    <row r="12" spans="1:10" ht="17.399999999999999" x14ac:dyDescent="0.3">
      <c r="A12" s="14"/>
      <c r="B12" s="37" t="s">
        <v>126</v>
      </c>
      <c r="C12" s="37"/>
      <c r="D12" s="39"/>
      <c r="E12" s="39">
        <v>48000</v>
      </c>
      <c r="F12" s="37"/>
    </row>
    <row r="13" spans="1:10" ht="17.399999999999999" x14ac:dyDescent="0.3">
      <c r="A13" s="14"/>
      <c r="B13" s="37" t="s">
        <v>127</v>
      </c>
      <c r="C13" s="37"/>
      <c r="D13" s="39"/>
      <c r="E13" s="125">
        <v>135000</v>
      </c>
      <c r="F13" s="37"/>
    </row>
    <row r="14" spans="1:10" ht="17.399999999999999" x14ac:dyDescent="0.3">
      <c r="A14" s="14"/>
      <c r="B14" s="37" t="s">
        <v>128</v>
      </c>
      <c r="C14" s="37"/>
      <c r="D14" s="39"/>
      <c r="E14" s="39">
        <f>SUM(E6:E13)</f>
        <v>2720000</v>
      </c>
      <c r="F14" s="37"/>
    </row>
    <row r="15" spans="1:10" ht="17.399999999999999" x14ac:dyDescent="0.3">
      <c r="A15" s="14"/>
      <c r="B15" s="37"/>
      <c r="C15" s="37"/>
      <c r="D15" s="37"/>
      <c r="E15" s="37"/>
      <c r="F15" s="37"/>
    </row>
    <row r="16" spans="1:10" ht="17.399999999999999" x14ac:dyDescent="0.3">
      <c r="A16" s="14"/>
      <c r="B16" s="11"/>
      <c r="C16" s="11"/>
      <c r="D16" s="11"/>
      <c r="E16" s="11"/>
      <c r="F16" s="11"/>
    </row>
    <row r="17" spans="1:7" ht="17.399999999999999" x14ac:dyDescent="0.3">
      <c r="A17" s="14"/>
      <c r="B17" s="37" t="s">
        <v>129</v>
      </c>
      <c r="C17" s="11"/>
      <c r="D17" s="11"/>
      <c r="E17" s="11"/>
      <c r="F17" s="11"/>
    </row>
    <row r="18" spans="1:7" ht="17.399999999999999" x14ac:dyDescent="0.3">
      <c r="A18" s="14"/>
      <c r="B18" s="14" t="s">
        <v>507</v>
      </c>
      <c r="C18" s="11"/>
      <c r="D18" s="11"/>
      <c r="E18" s="11"/>
      <c r="F18" s="11"/>
      <c r="G18" s="123">
        <v>1700000</v>
      </c>
    </row>
    <row r="19" spans="1:7" ht="17.399999999999999" x14ac:dyDescent="0.3">
      <c r="A19" s="14"/>
      <c r="B19" s="37"/>
      <c r="C19" s="11"/>
      <c r="D19" s="11"/>
      <c r="E19" s="11"/>
      <c r="F19" s="11"/>
    </row>
    <row r="20" spans="1:7" ht="17.399999999999999" x14ac:dyDescent="0.3">
      <c r="A20" s="14"/>
      <c r="B20" s="803" t="s">
        <v>130</v>
      </c>
      <c r="C20" s="803"/>
      <c r="D20" s="803"/>
      <c r="E20" s="803"/>
      <c r="F20" s="803"/>
    </row>
    <row r="21" spans="1:7" ht="17.399999999999999" x14ac:dyDescent="0.3">
      <c r="A21" s="14"/>
      <c r="B21" s="37"/>
      <c r="C21" s="535" t="s">
        <v>510</v>
      </c>
      <c r="D21" s="103"/>
      <c r="E21" s="126" t="s">
        <v>511</v>
      </c>
      <c r="F21" s="37"/>
    </row>
    <row r="22" spans="1:7" ht="17.399999999999999" x14ac:dyDescent="0.3">
      <c r="A22" s="14"/>
      <c r="B22" s="37" t="s">
        <v>131</v>
      </c>
      <c r="C22" s="39">
        <v>2500</v>
      </c>
      <c r="D22" s="50"/>
      <c r="E22" s="39">
        <v>8500</v>
      </c>
      <c r="F22" s="37"/>
    </row>
    <row r="23" spans="1:7" ht="17.399999999999999" x14ac:dyDescent="0.3">
      <c r="A23" s="14"/>
      <c r="B23" s="37"/>
      <c r="C23" s="37"/>
      <c r="D23" s="37"/>
      <c r="E23" s="37"/>
      <c r="F23" s="37"/>
    </row>
    <row r="24" spans="1:7" ht="18" thickBot="1" x14ac:dyDescent="0.35">
      <c r="A24" s="14"/>
    </row>
    <row r="25" spans="1:7" ht="18" thickBot="1" x14ac:dyDescent="0.35">
      <c r="A25" s="784" t="s">
        <v>630</v>
      </c>
      <c r="B25" s="786"/>
    </row>
    <row r="27" spans="1:7" ht="17.399999999999999" x14ac:dyDescent="0.3">
      <c r="B27" s="14" t="s">
        <v>768</v>
      </c>
    </row>
    <row r="28" spans="1:7" ht="36.75" customHeight="1" x14ac:dyDescent="0.3">
      <c r="B28" s="801" t="s">
        <v>825</v>
      </c>
      <c r="C28" s="801"/>
      <c r="D28" s="801"/>
      <c r="E28" s="801"/>
      <c r="F28" s="801"/>
    </row>
    <row r="29" spans="1:7" ht="17.399999999999999" x14ac:dyDescent="0.3">
      <c r="A29" s="14"/>
      <c r="B29" s="14" t="s">
        <v>707</v>
      </c>
    </row>
    <row r="30" spans="1:7" ht="18" thickBot="1" x14ac:dyDescent="0.35">
      <c r="A30" s="14"/>
    </row>
    <row r="31" spans="1:7" ht="18" thickBot="1" x14ac:dyDescent="0.35">
      <c r="A31" s="784" t="s">
        <v>364</v>
      </c>
      <c r="B31" s="786"/>
    </row>
    <row r="32" spans="1:7" ht="17.399999999999999" x14ac:dyDescent="0.3">
      <c r="A32" s="14"/>
    </row>
    <row r="33" spans="1:13" ht="18" customHeight="1" x14ac:dyDescent="0.3">
      <c r="A33" s="22" t="s">
        <v>826</v>
      </c>
      <c r="B33" s="28"/>
      <c r="C33" s="28"/>
      <c r="D33" s="28"/>
      <c r="E33" s="28"/>
      <c r="F33" s="28"/>
      <c r="G33" s="28"/>
      <c r="H33" s="28"/>
      <c r="I33" s="28"/>
      <c r="J33" s="28"/>
      <c r="K33" s="28"/>
      <c r="L33" s="28"/>
      <c r="M33" s="28"/>
    </row>
    <row r="34" spans="1:13" ht="17.399999999999999" x14ac:dyDescent="0.3">
      <c r="A34" s="25"/>
    </row>
    <row r="35" spans="1:13" ht="17.399999999999999" x14ac:dyDescent="0.3">
      <c r="A35" s="25"/>
      <c r="C35" s="116" t="s">
        <v>827</v>
      </c>
      <c r="D35" s="153">
        <f>E14/G18</f>
        <v>1.6</v>
      </c>
    </row>
    <row r="36" spans="1:13" ht="17.399999999999999" x14ac:dyDescent="0.3">
      <c r="A36" s="14"/>
    </row>
    <row r="37" spans="1:13" ht="17.399999999999999" x14ac:dyDescent="0.25">
      <c r="B37" s="506" t="s">
        <v>708</v>
      </c>
    </row>
    <row r="38" spans="1:13" ht="17.399999999999999" x14ac:dyDescent="0.25">
      <c r="B38" s="506" t="s">
        <v>709</v>
      </c>
    </row>
    <row r="39" spans="1:13" ht="17.399999999999999" x14ac:dyDescent="0.25">
      <c r="B39" s="506" t="s">
        <v>710</v>
      </c>
    </row>
    <row r="40" spans="1:13" ht="17.399999999999999" x14ac:dyDescent="0.25">
      <c r="B40" s="506" t="s">
        <v>711</v>
      </c>
    </row>
    <row r="42" spans="1:13" x14ac:dyDescent="0.25">
      <c r="A42" s="801" t="s">
        <v>508</v>
      </c>
      <c r="B42" s="813"/>
      <c r="C42" s="813"/>
      <c r="D42" s="813"/>
      <c r="E42" s="813"/>
      <c r="F42" s="813"/>
      <c r="G42" s="813"/>
    </row>
    <row r="43" spans="1:13" ht="27.75" customHeight="1" x14ac:dyDescent="0.25">
      <c r="A43" s="813"/>
      <c r="B43" s="813"/>
      <c r="C43" s="813"/>
      <c r="D43" s="813"/>
      <c r="E43" s="813"/>
      <c r="F43" s="813"/>
      <c r="G43" s="813"/>
    </row>
    <row r="45" spans="1:13" ht="17.399999999999999" x14ac:dyDescent="0.3">
      <c r="C45" s="116" t="s">
        <v>510</v>
      </c>
      <c r="D45" s="154">
        <f>D35*C22</f>
        <v>4000</v>
      </c>
    </row>
    <row r="46" spans="1:13" ht="17.399999999999999" x14ac:dyDescent="0.3">
      <c r="C46" s="116" t="s">
        <v>511</v>
      </c>
      <c r="D46" s="154">
        <f>E22*D35</f>
        <v>13600</v>
      </c>
    </row>
    <row r="48" spans="1:13" ht="17.399999999999999" x14ac:dyDescent="0.25">
      <c r="B48" s="506" t="s">
        <v>712</v>
      </c>
    </row>
    <row r="49" spans="1:5" ht="17.399999999999999" x14ac:dyDescent="0.25">
      <c r="B49" s="506" t="s">
        <v>713</v>
      </c>
    </row>
    <row r="50" spans="1:5" ht="17.399999999999999" x14ac:dyDescent="0.25">
      <c r="B50" s="506" t="s">
        <v>714</v>
      </c>
    </row>
    <row r="54" spans="1:5" ht="17.399999999999999" x14ac:dyDescent="0.3">
      <c r="A54" s="22" t="s">
        <v>512</v>
      </c>
    </row>
    <row r="56" spans="1:5" ht="17.399999999999999" x14ac:dyDescent="0.3">
      <c r="C56" s="116" t="s">
        <v>510</v>
      </c>
      <c r="D56" s="154">
        <f>C63</f>
        <v>6500</v>
      </c>
    </row>
    <row r="57" spans="1:5" ht="17.399999999999999" x14ac:dyDescent="0.3">
      <c r="C57" s="116" t="s">
        <v>511</v>
      </c>
      <c r="D57" s="154">
        <f>D63</f>
        <v>22100</v>
      </c>
    </row>
    <row r="59" spans="1:5" ht="17.399999999999999" x14ac:dyDescent="0.3">
      <c r="B59" s="29"/>
      <c r="C59" s="29"/>
      <c r="D59" s="29"/>
      <c r="E59" s="29"/>
    </row>
    <row r="60" spans="1:5" ht="17.399999999999999" x14ac:dyDescent="0.3">
      <c r="B60" s="37"/>
      <c r="C60" s="588" t="s">
        <v>510</v>
      </c>
      <c r="D60" s="588" t="s">
        <v>511</v>
      </c>
      <c r="E60" s="37"/>
    </row>
    <row r="61" spans="1:5" ht="17.399999999999999" x14ac:dyDescent="0.3">
      <c r="B61" s="37" t="s">
        <v>131</v>
      </c>
      <c r="C61" s="52">
        <f>C22</f>
        <v>2500</v>
      </c>
      <c r="D61" s="52">
        <f>E22</f>
        <v>8500</v>
      </c>
      <c r="E61" s="37"/>
    </row>
    <row r="62" spans="1:5" ht="17.399999999999999" x14ac:dyDescent="0.3">
      <c r="B62" s="37" t="s">
        <v>132</v>
      </c>
      <c r="C62" s="126">
        <f>D45</f>
        <v>4000</v>
      </c>
      <c r="D62" s="126">
        <f>D46</f>
        <v>13600</v>
      </c>
      <c r="E62" s="37"/>
    </row>
    <row r="63" spans="1:5" ht="17.399999999999999" x14ac:dyDescent="0.3">
      <c r="B63" s="14" t="s">
        <v>6</v>
      </c>
      <c r="C63" s="52">
        <f>SUM(C61:C62)</f>
        <v>6500</v>
      </c>
      <c r="D63" s="52">
        <f>SUM(D61:D62)</f>
        <v>22100</v>
      </c>
      <c r="E63" s="37"/>
    </row>
    <row r="64" spans="1:5" ht="17.399999999999999" x14ac:dyDescent="0.3">
      <c r="B64" s="37"/>
      <c r="C64" s="37"/>
      <c r="D64" s="37"/>
      <c r="E64" s="37"/>
    </row>
    <row r="65" spans="2:5" ht="17.399999999999999" x14ac:dyDescent="0.3">
      <c r="B65" s="29"/>
      <c r="C65" s="29"/>
      <c r="D65" s="29"/>
      <c r="E65" s="29"/>
    </row>
  </sheetData>
  <mergeCells count="8">
    <mergeCell ref="B20:F20"/>
    <mergeCell ref="A42:G43"/>
    <mergeCell ref="A31:B31"/>
    <mergeCell ref="A1:I1"/>
    <mergeCell ref="B3:F3"/>
    <mergeCell ref="B4:F4"/>
    <mergeCell ref="B28:F28"/>
    <mergeCell ref="A25:B25"/>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217"/>
  <sheetViews>
    <sheetView showGridLines="0" zoomScaleNormal="100" workbookViewId="0">
      <selection activeCell="B37" sqref="B37"/>
    </sheetView>
  </sheetViews>
  <sheetFormatPr defaultRowHeight="13.2" x14ac:dyDescent="0.25"/>
  <cols>
    <col min="1" max="1" width="5.77734375" customWidth="1"/>
    <col min="2" max="2" width="26.44140625" customWidth="1"/>
    <col min="3" max="3" width="21.21875" customWidth="1"/>
    <col min="4" max="5" width="24.21875" customWidth="1"/>
    <col min="6" max="6" width="17.77734375" customWidth="1"/>
    <col min="7" max="8" width="17.44140625" customWidth="1"/>
    <col min="9" max="9" width="15.44140625" customWidth="1"/>
    <col min="10" max="10" width="5" customWidth="1"/>
  </cols>
  <sheetData>
    <row r="1" spans="1:10" ht="21.6" thickBot="1" x14ac:dyDescent="0.45">
      <c r="A1" s="790" t="s">
        <v>613</v>
      </c>
      <c r="B1" s="791"/>
      <c r="C1" s="791"/>
      <c r="D1" s="791"/>
      <c r="E1" s="791"/>
      <c r="F1" s="791"/>
      <c r="G1" s="791"/>
      <c r="H1" s="791"/>
      <c r="I1" s="792"/>
      <c r="J1" s="7"/>
    </row>
    <row r="2" spans="1:10" s="11" customFormat="1" ht="20.399999999999999" x14ac:dyDescent="0.35">
      <c r="A2" s="15"/>
      <c r="B2" s="7"/>
      <c r="C2" s="7"/>
      <c r="D2" s="7"/>
      <c r="E2" s="7"/>
      <c r="F2" s="7"/>
      <c r="G2" s="7"/>
      <c r="H2" s="7"/>
      <c r="I2" s="7"/>
      <c r="J2" s="7"/>
    </row>
    <row r="3" spans="1:10" s="11" customFormat="1" ht="20.399999999999999" x14ac:dyDescent="0.35">
      <c r="A3" s="15"/>
      <c r="B3" s="7"/>
      <c r="C3" s="7"/>
      <c r="D3" s="7"/>
      <c r="E3" s="7"/>
      <c r="F3" s="7"/>
      <c r="G3" s="7"/>
      <c r="H3" s="7"/>
      <c r="I3" s="7"/>
      <c r="J3" s="7"/>
    </row>
    <row r="4" spans="1:10" s="11" customFormat="1" ht="20.399999999999999" x14ac:dyDescent="0.35">
      <c r="A4" s="15"/>
      <c r="B4" s="7"/>
      <c r="C4" s="7"/>
      <c r="D4" s="7"/>
      <c r="E4" s="7"/>
      <c r="F4" s="7"/>
      <c r="G4" s="7"/>
      <c r="H4" s="7"/>
      <c r="I4" s="7"/>
      <c r="J4" s="7"/>
    </row>
    <row r="5" spans="1:10" s="11" customFormat="1" ht="20.399999999999999" x14ac:dyDescent="0.35">
      <c r="A5" s="15"/>
      <c r="B5" s="7"/>
      <c r="C5" s="7"/>
      <c r="D5" s="7"/>
      <c r="E5" s="7"/>
      <c r="F5" s="7"/>
      <c r="G5" s="7"/>
      <c r="H5" s="7"/>
      <c r="I5" s="7"/>
      <c r="J5" s="7"/>
    </row>
    <row r="6" spans="1:10" s="11" customFormat="1" ht="20.399999999999999" x14ac:dyDescent="0.35">
      <c r="A6" s="15"/>
      <c r="B6" s="7"/>
      <c r="C6" s="7"/>
      <c r="D6" s="7"/>
      <c r="E6" s="7"/>
      <c r="F6" s="7"/>
      <c r="G6" s="7"/>
      <c r="H6" s="7"/>
      <c r="I6" s="7"/>
      <c r="J6" s="7"/>
    </row>
    <row r="7" spans="1:10" s="11" customFormat="1" ht="21" thickBot="1" x14ac:dyDescent="0.4">
      <c r="A7" s="15"/>
      <c r="B7" s="7"/>
      <c r="C7" s="7"/>
      <c r="D7" s="7"/>
      <c r="E7" s="7"/>
      <c r="F7" s="7"/>
      <c r="G7" s="7"/>
      <c r="H7" s="7"/>
      <c r="I7" s="7"/>
      <c r="J7" s="7"/>
    </row>
    <row r="8" spans="1:10" ht="18" thickBot="1" x14ac:dyDescent="0.35">
      <c r="A8" s="14"/>
      <c r="B8" s="876" t="s">
        <v>133</v>
      </c>
      <c r="C8" s="877"/>
      <c r="D8" s="877"/>
      <c r="E8" s="877"/>
      <c r="F8" s="878"/>
      <c r="G8" s="30"/>
      <c r="H8" s="30"/>
    </row>
    <row r="9" spans="1:10" s="29" customFormat="1" ht="17.399999999999999" x14ac:dyDescent="0.3">
      <c r="A9" s="14"/>
      <c r="B9" s="83" t="s">
        <v>46</v>
      </c>
      <c r="C9" s="80" t="s">
        <v>47</v>
      </c>
      <c r="D9" s="80" t="s">
        <v>48</v>
      </c>
      <c r="E9" s="175" t="s">
        <v>45</v>
      </c>
      <c r="F9" s="81" t="s">
        <v>54</v>
      </c>
    </row>
    <row r="10" spans="1:10" s="29" customFormat="1" ht="17.399999999999999" x14ac:dyDescent="0.3">
      <c r="A10" s="14"/>
      <c r="B10" s="5">
        <v>1</v>
      </c>
      <c r="C10" s="3">
        <v>2906</v>
      </c>
      <c r="D10" s="3" t="s">
        <v>49</v>
      </c>
      <c r="E10" s="705">
        <v>4550</v>
      </c>
      <c r="F10" s="589">
        <v>1.34</v>
      </c>
    </row>
    <row r="11" spans="1:10" s="29" customFormat="1" ht="17.399999999999999" x14ac:dyDescent="0.3">
      <c r="A11" s="14"/>
      <c r="B11" s="5">
        <v>2</v>
      </c>
      <c r="C11" s="3">
        <v>2907</v>
      </c>
      <c r="D11" s="3" t="s">
        <v>50</v>
      </c>
      <c r="E11" s="705">
        <v>110</v>
      </c>
      <c r="F11" s="589">
        <v>22.18</v>
      </c>
    </row>
    <row r="12" spans="1:10" s="29" customFormat="1" ht="17.399999999999999" x14ac:dyDescent="0.3">
      <c r="A12" s="14"/>
      <c r="B12" s="5">
        <v>1</v>
      </c>
      <c r="C12" s="3">
        <v>2908</v>
      </c>
      <c r="D12" s="3" t="s">
        <v>51</v>
      </c>
      <c r="E12" s="705">
        <v>1000</v>
      </c>
      <c r="F12" s="589">
        <v>9</v>
      </c>
    </row>
    <row r="13" spans="1:10" s="29" customFormat="1" ht="17.399999999999999" x14ac:dyDescent="0.3">
      <c r="A13" s="14"/>
      <c r="B13" s="5">
        <v>1</v>
      </c>
      <c r="C13" s="3">
        <v>2906</v>
      </c>
      <c r="D13" s="3" t="s">
        <v>52</v>
      </c>
      <c r="E13" s="705">
        <v>4430</v>
      </c>
      <c r="F13" s="589">
        <v>1.35</v>
      </c>
    </row>
    <row r="14" spans="1:10" s="29" customFormat="1" ht="17.399999999999999" x14ac:dyDescent="0.3">
      <c r="A14" s="14"/>
      <c r="B14" s="5">
        <v>2</v>
      </c>
      <c r="C14" s="3">
        <v>2908</v>
      </c>
      <c r="D14" s="3" t="s">
        <v>53</v>
      </c>
      <c r="E14" s="705">
        <v>23</v>
      </c>
      <c r="F14" s="589">
        <v>48</v>
      </c>
    </row>
    <row r="15" spans="1:10" s="29" customFormat="1" ht="18" thickBot="1" x14ac:dyDescent="0.35">
      <c r="A15" s="14"/>
      <c r="B15" s="53"/>
      <c r="C15" s="41"/>
      <c r="D15" s="41"/>
      <c r="E15" s="41"/>
      <c r="F15" s="54"/>
    </row>
    <row r="16" spans="1:10" s="29" customFormat="1" ht="17.399999999999999" x14ac:dyDescent="0.3">
      <c r="A16" s="14"/>
    </row>
    <row r="17" spans="1:6" s="29" customFormat="1" ht="18" thickBot="1" x14ac:dyDescent="0.35">
      <c r="A17" s="14"/>
    </row>
    <row r="18" spans="1:6" s="29" customFormat="1" ht="18" thickBot="1" x14ac:dyDescent="0.35">
      <c r="A18" s="14"/>
      <c r="B18" s="876" t="s">
        <v>134</v>
      </c>
      <c r="C18" s="877"/>
      <c r="D18" s="877"/>
      <c r="E18" s="877"/>
      <c r="F18" s="878"/>
    </row>
    <row r="19" spans="1:6" s="29" customFormat="1" ht="17.399999999999999" x14ac:dyDescent="0.3">
      <c r="A19" s="14"/>
      <c r="B19" s="83" t="s">
        <v>46</v>
      </c>
      <c r="C19" s="80" t="s">
        <v>47</v>
      </c>
      <c r="D19" s="80" t="s">
        <v>55</v>
      </c>
      <c r="E19" s="175" t="s">
        <v>61</v>
      </c>
      <c r="F19" s="81" t="s">
        <v>54</v>
      </c>
    </row>
    <row r="20" spans="1:6" s="29" customFormat="1" ht="17.399999999999999" x14ac:dyDescent="0.3">
      <c r="A20" s="14"/>
      <c r="B20" s="5">
        <v>1</v>
      </c>
      <c r="C20" s="3">
        <v>2906</v>
      </c>
      <c r="D20" s="3" t="s">
        <v>56</v>
      </c>
      <c r="E20" s="632">
        <v>1102</v>
      </c>
      <c r="F20" s="105">
        <v>6.5</v>
      </c>
    </row>
    <row r="21" spans="1:6" s="29" customFormat="1" ht="17.399999999999999" x14ac:dyDescent="0.3">
      <c r="A21" s="14"/>
      <c r="B21" s="5">
        <v>2</v>
      </c>
      <c r="C21" s="3">
        <v>2907</v>
      </c>
      <c r="D21" s="3" t="s">
        <v>57</v>
      </c>
      <c r="E21" s="632">
        <v>136</v>
      </c>
      <c r="F21" s="105">
        <v>8.8800000000000008</v>
      </c>
    </row>
    <row r="22" spans="1:6" s="29" customFormat="1" ht="17.399999999999999" x14ac:dyDescent="0.3">
      <c r="A22" s="14"/>
      <c r="B22" s="5">
        <v>1</v>
      </c>
      <c r="C22" s="3">
        <v>2908</v>
      </c>
      <c r="D22" s="3" t="s">
        <v>58</v>
      </c>
      <c r="E22" s="632">
        <v>151</v>
      </c>
      <c r="F22" s="105">
        <v>6.5</v>
      </c>
    </row>
    <row r="23" spans="1:6" s="29" customFormat="1" ht="17.399999999999999" x14ac:dyDescent="0.3">
      <c r="A23" s="14"/>
      <c r="B23" s="5">
        <v>2</v>
      </c>
      <c r="C23" s="3">
        <v>2908</v>
      </c>
      <c r="D23" s="3" t="s">
        <v>59</v>
      </c>
      <c r="E23" s="632">
        <v>32</v>
      </c>
      <c r="F23" s="105">
        <v>8.8800000000000008</v>
      </c>
    </row>
    <row r="24" spans="1:6" s="29" customFormat="1" ht="17.399999999999999" x14ac:dyDescent="0.3">
      <c r="A24" s="14"/>
      <c r="B24" s="5">
        <v>1</v>
      </c>
      <c r="C24" s="3">
        <v>2906</v>
      </c>
      <c r="D24" s="3" t="s">
        <v>60</v>
      </c>
      <c r="E24" s="632">
        <v>810</v>
      </c>
      <c r="F24" s="105">
        <v>6.5</v>
      </c>
    </row>
    <row r="25" spans="1:6" s="29" customFormat="1" ht="18" thickBot="1" x14ac:dyDescent="0.35">
      <c r="A25" s="14"/>
      <c r="B25" s="53"/>
      <c r="C25" s="41"/>
      <c r="D25" s="41"/>
      <c r="E25" s="41"/>
      <c r="F25" s="54"/>
    </row>
    <row r="26" spans="1:6" s="29" customFormat="1" ht="17.399999999999999" x14ac:dyDescent="0.3">
      <c r="A26" s="14"/>
    </row>
    <row r="27" spans="1:6" s="29" customFormat="1" ht="18" thickBot="1" x14ac:dyDescent="0.35">
      <c r="A27" s="14"/>
    </row>
    <row r="28" spans="1:6" s="29" customFormat="1" ht="18" thickBot="1" x14ac:dyDescent="0.35">
      <c r="A28" s="14"/>
      <c r="B28" s="876" t="s">
        <v>135</v>
      </c>
      <c r="C28" s="877"/>
      <c r="D28" s="877"/>
      <c r="E28" s="877"/>
      <c r="F28" s="878"/>
    </row>
    <row r="29" spans="1:6" s="29" customFormat="1" ht="17.399999999999999" x14ac:dyDescent="0.3">
      <c r="A29" s="14"/>
      <c r="B29" s="83"/>
      <c r="C29" s="80" t="s">
        <v>46</v>
      </c>
      <c r="D29" s="881" t="s">
        <v>62</v>
      </c>
      <c r="E29" s="881"/>
      <c r="F29" s="81"/>
    </row>
    <row r="30" spans="1:6" s="29" customFormat="1" ht="17.399999999999999" x14ac:dyDescent="0.3">
      <c r="A30" s="14"/>
      <c r="B30" s="5"/>
      <c r="C30" s="3">
        <v>1</v>
      </c>
      <c r="D30" s="106">
        <v>3</v>
      </c>
      <c r="E30" s="107" t="s">
        <v>63</v>
      </c>
      <c r="F30" s="105"/>
    </row>
    <row r="31" spans="1:6" s="29" customFormat="1" ht="17.399999999999999" x14ac:dyDescent="0.3">
      <c r="A31" s="14"/>
      <c r="B31" s="5"/>
      <c r="C31" s="3">
        <v>2</v>
      </c>
      <c r="D31" s="104">
        <v>1.5</v>
      </c>
      <c r="E31" s="107" t="s">
        <v>64</v>
      </c>
      <c r="F31" s="105"/>
    </row>
    <row r="32" spans="1:6" s="29" customFormat="1" ht="18" thickBot="1" x14ac:dyDescent="0.35">
      <c r="A32" s="14"/>
      <c r="B32" s="53"/>
      <c r="C32" s="41"/>
      <c r="D32" s="41"/>
      <c r="E32" s="41"/>
      <c r="F32" s="54"/>
    </row>
    <row r="33" spans="1:6" s="29" customFormat="1" ht="17.399999999999999" x14ac:dyDescent="0.3">
      <c r="A33" s="14"/>
    </row>
    <row r="34" spans="1:6" s="29" customFormat="1" ht="18" thickBot="1" x14ac:dyDescent="0.35">
      <c r="A34" s="14"/>
    </row>
    <row r="35" spans="1:6" s="29" customFormat="1" ht="18" thickBot="1" x14ac:dyDescent="0.35">
      <c r="A35" s="14"/>
      <c r="B35" s="876" t="s">
        <v>136</v>
      </c>
      <c r="C35" s="877"/>
      <c r="D35" s="877"/>
      <c r="E35" s="877"/>
      <c r="F35" s="878"/>
    </row>
    <row r="36" spans="1:6" s="29" customFormat="1" ht="17.399999999999999" x14ac:dyDescent="0.3">
      <c r="A36" s="14"/>
      <c r="B36" s="83"/>
      <c r="C36" s="34" t="s">
        <v>47</v>
      </c>
      <c r="D36" s="34" t="s">
        <v>65</v>
      </c>
      <c r="E36" s="108" t="s">
        <v>66</v>
      </c>
      <c r="F36" s="81"/>
    </row>
    <row r="37" spans="1:6" s="29" customFormat="1" ht="17.399999999999999" x14ac:dyDescent="0.3">
      <c r="A37" s="14"/>
      <c r="B37" s="5"/>
      <c r="C37" s="75">
        <v>2906</v>
      </c>
      <c r="D37" s="75" t="s">
        <v>37</v>
      </c>
      <c r="E37" s="109">
        <v>30000</v>
      </c>
      <c r="F37" s="105"/>
    </row>
    <row r="38" spans="1:6" s="29" customFormat="1" ht="17.399999999999999" x14ac:dyDescent="0.3">
      <c r="A38" s="14"/>
      <c r="B38" s="5"/>
      <c r="C38" s="75">
        <v>2907</v>
      </c>
      <c r="D38" s="75" t="s">
        <v>37</v>
      </c>
      <c r="E38" s="75" t="s">
        <v>41</v>
      </c>
      <c r="F38" s="105"/>
    </row>
    <row r="39" spans="1:6" s="29" customFormat="1" ht="17.399999999999999" x14ac:dyDescent="0.3">
      <c r="A39" s="14"/>
      <c r="B39" s="5"/>
      <c r="C39" s="75">
        <v>2908</v>
      </c>
      <c r="D39" s="75" t="s">
        <v>38</v>
      </c>
      <c r="E39" s="75" t="s">
        <v>41</v>
      </c>
      <c r="F39" s="105"/>
    </row>
    <row r="40" spans="1:6" s="29" customFormat="1" ht="18" thickBot="1" x14ac:dyDescent="0.35">
      <c r="A40" s="14"/>
      <c r="B40" s="53"/>
      <c r="C40" s="41"/>
      <c r="D40" s="41"/>
      <c r="E40" s="41"/>
      <c r="F40" s="54"/>
    </row>
    <row r="41" spans="1:6" s="29" customFormat="1" ht="18" thickBot="1" x14ac:dyDescent="0.35">
      <c r="A41" s="14"/>
    </row>
    <row r="42" spans="1:6" s="29" customFormat="1" ht="18" thickBot="1" x14ac:dyDescent="0.35">
      <c r="A42" s="784" t="s">
        <v>630</v>
      </c>
      <c r="B42" s="786"/>
    </row>
    <row r="43" spans="1:6" s="29" customFormat="1" ht="17.399999999999999" x14ac:dyDescent="0.3"/>
    <row r="44" spans="1:6" s="29" customFormat="1" ht="39.75" customHeight="1" x14ac:dyDescent="0.3">
      <c r="B44" s="801" t="s">
        <v>828</v>
      </c>
      <c r="C44" s="801"/>
      <c r="D44" s="801"/>
      <c r="E44" s="801"/>
      <c r="F44" s="801"/>
    </row>
    <row r="45" spans="1:6" s="29" customFormat="1" ht="39" customHeight="1" x14ac:dyDescent="0.3">
      <c r="B45" s="801" t="s">
        <v>829</v>
      </c>
      <c r="C45" s="801"/>
      <c r="D45" s="801"/>
      <c r="E45" s="801"/>
      <c r="F45" s="801"/>
    </row>
    <row r="46" spans="1:6" s="29" customFormat="1" ht="33.75" customHeight="1" x14ac:dyDescent="0.3">
      <c r="B46" s="801" t="s">
        <v>831</v>
      </c>
      <c r="C46" s="801"/>
      <c r="D46" s="801"/>
      <c r="E46" s="801"/>
      <c r="F46" s="801"/>
    </row>
    <row r="47" spans="1:6" s="29" customFormat="1" ht="39.75" customHeight="1" x14ac:dyDescent="0.3">
      <c r="A47" s="14"/>
      <c r="B47" s="801" t="s">
        <v>830</v>
      </c>
      <c r="C47" s="801"/>
      <c r="D47" s="801"/>
      <c r="E47" s="801"/>
      <c r="F47" s="801"/>
    </row>
    <row r="48" spans="1:6" s="29" customFormat="1" ht="18" thickBot="1" x14ac:dyDescent="0.35">
      <c r="A48" s="14"/>
    </row>
    <row r="49" spans="1:13" ht="18" thickBot="1" x14ac:dyDescent="0.35">
      <c r="A49" s="784" t="s">
        <v>271</v>
      </c>
      <c r="B49" s="786"/>
    </row>
    <row r="50" spans="1:13" ht="17.399999999999999" x14ac:dyDescent="0.3">
      <c r="A50" s="14"/>
    </row>
    <row r="51" spans="1:13" ht="18" customHeight="1" x14ac:dyDescent="0.3">
      <c r="A51" s="117" t="s">
        <v>275</v>
      </c>
      <c r="B51" s="28"/>
      <c r="C51" s="28"/>
      <c r="D51" s="28"/>
      <c r="E51" s="28"/>
      <c r="F51" s="28"/>
      <c r="G51" s="28"/>
      <c r="H51" s="28"/>
      <c r="I51" s="28"/>
      <c r="J51" s="28"/>
      <c r="K51" s="28"/>
      <c r="L51" s="28"/>
      <c r="M51" s="28"/>
    </row>
    <row r="52" spans="1:13" ht="18" thickBot="1" x14ac:dyDescent="0.35">
      <c r="A52" s="25"/>
    </row>
    <row r="53" spans="1:13" s="75" customFormat="1" ht="17.399999999999999" x14ac:dyDescent="0.3">
      <c r="A53" s="73"/>
      <c r="B53" s="110" t="s">
        <v>47</v>
      </c>
      <c r="C53" s="111" t="s">
        <v>67</v>
      </c>
      <c r="D53" s="111" t="s">
        <v>44</v>
      </c>
      <c r="E53" s="111" t="s">
        <v>137</v>
      </c>
      <c r="F53" s="111" t="s">
        <v>138</v>
      </c>
      <c r="G53" s="96"/>
    </row>
    <row r="54" spans="1:13" s="29" customFormat="1" ht="17.399999999999999" x14ac:dyDescent="0.3">
      <c r="A54" s="14"/>
      <c r="B54" s="5">
        <v>2906</v>
      </c>
      <c r="C54" s="112">
        <f>E10*F10+E13*F13</f>
        <v>12077.5</v>
      </c>
      <c r="D54" s="112">
        <f>E20*F20+E24*F24</f>
        <v>12428</v>
      </c>
      <c r="E54" s="112">
        <f>D30*(E20+E24)</f>
        <v>5736</v>
      </c>
      <c r="F54" s="112">
        <f>SUM(C54:E54)</f>
        <v>30241.5</v>
      </c>
      <c r="G54" s="51"/>
    </row>
    <row r="55" spans="1:13" s="29" customFormat="1" ht="17.399999999999999" x14ac:dyDescent="0.3">
      <c r="B55" s="5">
        <v>2907</v>
      </c>
      <c r="C55" s="112">
        <f>E11*F11</f>
        <v>2439.8000000000002</v>
      </c>
      <c r="D55" s="112">
        <f>E21*F21</f>
        <v>1207.68</v>
      </c>
      <c r="E55" s="112">
        <f>(E21*F21)*D31</f>
        <v>1811.52</v>
      </c>
      <c r="F55" s="112">
        <f>SUM(C55:E55)</f>
        <v>5459</v>
      </c>
      <c r="G55" s="51"/>
    </row>
    <row r="56" spans="1:13" s="29" customFormat="1" ht="17.399999999999999" x14ac:dyDescent="0.3">
      <c r="B56" s="5">
        <v>2908</v>
      </c>
      <c r="C56" s="112">
        <f>E12*F12+E14*F14</f>
        <v>10104</v>
      </c>
      <c r="D56" s="112">
        <f>E22*F22+E23*F23</f>
        <v>1265.6600000000001</v>
      </c>
      <c r="E56" s="112">
        <f>E22*D30+E23*F23*D31</f>
        <v>879.24</v>
      </c>
      <c r="F56" s="112">
        <f>SUM(C56:E56)</f>
        <v>12248.9</v>
      </c>
      <c r="G56" s="51"/>
    </row>
    <row r="57" spans="1:13" s="29" customFormat="1" ht="17.399999999999999" x14ac:dyDescent="0.3">
      <c r="B57" s="495" t="s">
        <v>529</v>
      </c>
      <c r="C57" s="496">
        <f>SUM(C54:C56)</f>
        <v>24621.3</v>
      </c>
      <c r="D57" s="496">
        <f>SUM(D54:D56)</f>
        <v>14901.34</v>
      </c>
      <c r="E57" s="496">
        <f>SUM(E54:E56)</f>
        <v>8426.76</v>
      </c>
      <c r="F57" s="496">
        <f>SUM(C57:E57)</f>
        <v>47949.4</v>
      </c>
      <c r="G57" s="51"/>
    </row>
    <row r="58" spans="1:13" ht="13.8" thickBot="1" x14ac:dyDescent="0.3">
      <c r="B58" s="19"/>
      <c r="C58" s="20"/>
      <c r="D58" s="20"/>
      <c r="E58" s="20"/>
      <c r="F58" s="20"/>
      <c r="G58" s="13"/>
    </row>
    <row r="60" spans="1:13" x14ac:dyDescent="0.25">
      <c r="A60" s="879" t="s">
        <v>276</v>
      </c>
      <c r="B60" s="880"/>
      <c r="C60" s="880"/>
      <c r="D60" s="880"/>
      <c r="E60" s="880"/>
      <c r="F60" s="880"/>
      <c r="G60" s="880"/>
    </row>
    <row r="61" spans="1:13" ht="25.5" customHeight="1" x14ac:dyDescent="0.25">
      <c r="A61" s="880"/>
      <c r="B61" s="880"/>
      <c r="C61" s="880"/>
      <c r="D61" s="880"/>
      <c r="E61" s="880"/>
      <c r="F61" s="880"/>
      <c r="G61" s="880"/>
    </row>
    <row r="63" spans="1:13" s="29" customFormat="1" ht="17.399999999999999" x14ac:dyDescent="0.3">
      <c r="C63" s="116" t="s">
        <v>139</v>
      </c>
      <c r="D63" s="113">
        <v>0.1</v>
      </c>
      <c r="E63" s="114"/>
    </row>
    <row r="64" spans="1:13" s="29" customFormat="1" ht="17.399999999999999" x14ac:dyDescent="0.3">
      <c r="C64" s="116" t="s">
        <v>140</v>
      </c>
      <c r="D64" s="113">
        <v>0.25</v>
      </c>
      <c r="E64" s="115"/>
    </row>
    <row r="65" spans="1:8" s="29" customFormat="1" ht="18" thickBot="1" x14ac:dyDescent="0.35"/>
    <row r="66" spans="1:8" s="29" customFormat="1" ht="17.399999999999999" x14ac:dyDescent="0.3">
      <c r="B66" s="110" t="s">
        <v>47</v>
      </c>
      <c r="C66" s="111" t="s">
        <v>67</v>
      </c>
      <c r="D66" s="111" t="s">
        <v>44</v>
      </c>
      <c r="E66" s="111" t="s">
        <v>137</v>
      </c>
      <c r="F66" s="111" t="s">
        <v>138</v>
      </c>
      <c r="G66" s="96"/>
    </row>
    <row r="67" spans="1:8" s="29" customFormat="1" ht="17.399999999999999" x14ac:dyDescent="0.3">
      <c r="B67" s="5">
        <v>2906</v>
      </c>
      <c r="C67" s="112">
        <f>E10*F10+E13*F13</f>
        <v>12077.5</v>
      </c>
      <c r="D67" s="112">
        <f>(E20+E24)*(F20*(1+D63))</f>
        <v>13670.800000000001</v>
      </c>
      <c r="E67" s="112">
        <f>D30*(E20+E24)</f>
        <v>5736</v>
      </c>
      <c r="F67" s="112">
        <f>SUM(C67:E67)</f>
        <v>31484.300000000003</v>
      </c>
      <c r="G67" s="51"/>
    </row>
    <row r="68" spans="1:8" s="29" customFormat="1" ht="17.399999999999999" x14ac:dyDescent="0.3">
      <c r="B68" s="5">
        <v>2907</v>
      </c>
      <c r="C68" s="112">
        <f>E11*F11</f>
        <v>2439.8000000000002</v>
      </c>
      <c r="D68" s="112">
        <f>E21*(F21*(1+D64))</f>
        <v>1509.6000000000001</v>
      </c>
      <c r="E68" s="112">
        <f>(E21*(F21*(1+D64))*D31)</f>
        <v>2264.4</v>
      </c>
      <c r="F68" s="112">
        <f>SUM(C68:E68)</f>
        <v>6213.8000000000011</v>
      </c>
      <c r="G68" s="51"/>
    </row>
    <row r="69" spans="1:8" s="29" customFormat="1" ht="17.399999999999999" x14ac:dyDescent="0.3">
      <c r="B69" s="5">
        <v>2908</v>
      </c>
      <c r="C69" s="112">
        <f>E12*F12+E14*F14</f>
        <v>10104</v>
      </c>
      <c r="D69" s="112">
        <f>E22*(F22*(1+D63))+E23*(F23*(1+D64))</f>
        <v>1434.8500000000001</v>
      </c>
      <c r="E69" s="112">
        <f>E22*D30+E23*(F23*(1+D64))*D31</f>
        <v>985.80000000000007</v>
      </c>
      <c r="F69" s="112">
        <f>SUM(C69:E69)</f>
        <v>12524.65</v>
      </c>
      <c r="G69" s="51"/>
    </row>
    <row r="70" spans="1:8" s="29" customFormat="1" ht="18" thickBot="1" x14ac:dyDescent="0.35">
      <c r="B70" s="53"/>
      <c r="C70" s="41"/>
      <c r="D70" s="41"/>
      <c r="E70" s="41"/>
      <c r="F70" s="41"/>
      <c r="G70" s="54"/>
    </row>
    <row r="71" spans="1:8" s="29" customFormat="1" ht="17.399999999999999" x14ac:dyDescent="0.3"/>
    <row r="72" spans="1:8" ht="17.399999999999999" x14ac:dyDescent="0.3">
      <c r="A72" s="369" t="s">
        <v>448</v>
      </c>
      <c r="B72" s="232"/>
      <c r="C72" s="232"/>
      <c r="D72" s="232"/>
      <c r="E72" s="232"/>
      <c r="F72" s="232"/>
      <c r="G72" s="232"/>
    </row>
    <row r="73" spans="1:8" ht="15.6" x14ac:dyDescent="0.3">
      <c r="A73" s="370" t="s">
        <v>449</v>
      </c>
      <c r="B73" s="371"/>
      <c r="C73" s="371"/>
      <c r="D73" s="371"/>
      <c r="E73" s="371"/>
      <c r="F73" s="371"/>
      <c r="G73" s="371" t="s">
        <v>172</v>
      </c>
    </row>
    <row r="74" spans="1:8" ht="15.6" x14ac:dyDescent="0.3">
      <c r="B74" s="370" t="s">
        <v>438</v>
      </c>
      <c r="C74" s="371"/>
      <c r="D74" s="371"/>
      <c r="E74" s="371"/>
      <c r="F74" s="371"/>
      <c r="G74" s="371"/>
      <c r="H74" s="371"/>
    </row>
    <row r="75" spans="1:8" x14ac:dyDescent="0.25">
      <c r="B75" s="372" t="s">
        <v>166</v>
      </c>
      <c r="C75" s="372" t="s">
        <v>167</v>
      </c>
      <c r="D75" s="373" t="s">
        <v>458</v>
      </c>
      <c r="E75" s="373" t="s">
        <v>459</v>
      </c>
      <c r="F75" s="373" t="s">
        <v>460</v>
      </c>
      <c r="G75" s="373" t="s">
        <v>171</v>
      </c>
      <c r="H75" s="372"/>
    </row>
    <row r="76" spans="1:8" ht="15" x14ac:dyDescent="0.25">
      <c r="B76" s="374">
        <v>1</v>
      </c>
      <c r="C76" s="371">
        <v>2906</v>
      </c>
      <c r="D76" s="375">
        <f>4550</f>
        <v>4550</v>
      </c>
      <c r="E76" s="376">
        <f>1.34</f>
        <v>1.34</v>
      </c>
      <c r="F76" s="377">
        <f>D76*E76</f>
        <v>6097</v>
      </c>
      <c r="G76" s="371"/>
      <c r="H76" s="376"/>
    </row>
    <row r="77" spans="1:8" ht="15" x14ac:dyDescent="0.25">
      <c r="B77" s="374">
        <v>1</v>
      </c>
      <c r="C77" s="371">
        <v>2906</v>
      </c>
      <c r="D77" s="375">
        <f>4430</f>
        <v>4430</v>
      </c>
      <c r="E77" s="376">
        <f>1.35</f>
        <v>1.35</v>
      </c>
      <c r="F77" s="377">
        <f>D77*E77</f>
        <v>5980.5</v>
      </c>
      <c r="G77" s="371"/>
      <c r="H77" s="371"/>
    </row>
    <row r="78" spans="1:8" ht="15" x14ac:dyDescent="0.25">
      <c r="B78" s="374">
        <v>1</v>
      </c>
      <c r="C78" s="371">
        <v>2906</v>
      </c>
      <c r="D78" s="375" t="s">
        <v>172</v>
      </c>
      <c r="E78" s="376" t="s">
        <v>172</v>
      </c>
      <c r="F78" s="377" t="s">
        <v>172</v>
      </c>
      <c r="G78" s="375">
        <v>1102</v>
      </c>
      <c r="H78" s="375"/>
    </row>
    <row r="79" spans="1:8" ht="15" x14ac:dyDescent="0.25">
      <c r="B79" s="374">
        <v>1</v>
      </c>
      <c r="C79" s="371">
        <v>2906</v>
      </c>
      <c r="D79" s="375"/>
      <c r="E79" s="376"/>
      <c r="F79" s="377" t="s">
        <v>172</v>
      </c>
      <c r="G79" s="375">
        <v>810</v>
      </c>
      <c r="H79" s="375"/>
    </row>
    <row r="80" spans="1:8" ht="15" x14ac:dyDescent="0.25">
      <c r="B80" s="374">
        <v>2</v>
      </c>
      <c r="C80" s="371">
        <v>2907</v>
      </c>
      <c r="D80" s="375">
        <v>110</v>
      </c>
      <c r="E80" s="376">
        <v>22.18</v>
      </c>
      <c r="F80" s="377">
        <f>D80*E80</f>
        <v>2439.8000000000002</v>
      </c>
      <c r="G80" s="375">
        <v>136</v>
      </c>
      <c r="H80" s="371"/>
    </row>
    <row r="81" spans="2:8" ht="15" x14ac:dyDescent="0.25">
      <c r="B81" s="374">
        <v>1</v>
      </c>
      <c r="C81" s="371">
        <v>2908</v>
      </c>
      <c r="D81" s="375">
        <v>1000</v>
      </c>
      <c r="E81" s="376">
        <v>9</v>
      </c>
      <c r="F81" s="377">
        <f>D81*E81</f>
        <v>9000</v>
      </c>
      <c r="G81" s="371"/>
      <c r="H81" s="375"/>
    </row>
    <row r="82" spans="2:8" ht="15" x14ac:dyDescent="0.25">
      <c r="B82" s="374">
        <v>1</v>
      </c>
      <c r="C82" s="371">
        <v>2908</v>
      </c>
      <c r="D82" s="375"/>
      <c r="E82" s="376"/>
      <c r="F82" s="377"/>
      <c r="G82" s="375">
        <v>151</v>
      </c>
      <c r="H82" s="375"/>
    </row>
    <row r="83" spans="2:8" ht="15" x14ac:dyDescent="0.25">
      <c r="B83" s="374">
        <v>2</v>
      </c>
      <c r="C83" s="371">
        <v>2908</v>
      </c>
      <c r="D83" s="375">
        <v>23</v>
      </c>
      <c r="E83" s="376">
        <v>48</v>
      </c>
      <c r="F83" s="377">
        <f>D83*E83</f>
        <v>1104</v>
      </c>
      <c r="G83" s="375">
        <v>32</v>
      </c>
      <c r="H83" s="375"/>
    </row>
    <row r="84" spans="2:8" ht="15" x14ac:dyDescent="0.25">
      <c r="B84" s="374"/>
      <c r="C84" s="371"/>
      <c r="D84" s="375"/>
      <c r="E84" s="376"/>
      <c r="F84" s="378"/>
      <c r="G84" s="232"/>
      <c r="H84" s="232"/>
    </row>
    <row r="85" spans="2:8" ht="15.6" x14ac:dyDescent="0.3">
      <c r="B85" s="370"/>
      <c r="C85" s="370" t="s">
        <v>174</v>
      </c>
      <c r="D85" s="232"/>
      <c r="E85" s="379" t="s">
        <v>132</v>
      </c>
      <c r="F85" s="376"/>
      <c r="G85" s="232"/>
      <c r="H85" s="232"/>
    </row>
    <row r="86" spans="2:8" ht="15" x14ac:dyDescent="0.25">
      <c r="B86" s="380" t="s">
        <v>175</v>
      </c>
      <c r="C86" s="376">
        <v>6.5</v>
      </c>
      <c r="D86" s="232"/>
      <c r="E86" s="376">
        <v>3</v>
      </c>
      <c r="F86" s="376" t="s">
        <v>176</v>
      </c>
      <c r="G86" s="232"/>
      <c r="H86" s="232"/>
    </row>
    <row r="87" spans="2:8" ht="15" x14ac:dyDescent="0.25">
      <c r="B87" s="380" t="s">
        <v>177</v>
      </c>
      <c r="C87" s="376">
        <v>8.8800000000000008</v>
      </c>
      <c r="D87" s="232"/>
      <c r="E87" s="381">
        <v>1.5</v>
      </c>
      <c r="F87" s="371" t="s">
        <v>178</v>
      </c>
      <c r="G87" s="232"/>
      <c r="H87" s="375"/>
    </row>
    <row r="88" spans="2:8" ht="15" x14ac:dyDescent="0.25">
      <c r="B88" s="374"/>
      <c r="C88" s="371"/>
      <c r="D88" s="375"/>
      <c r="E88" s="376"/>
      <c r="F88" s="378"/>
      <c r="G88" s="375"/>
      <c r="H88" s="375"/>
    </row>
    <row r="89" spans="2:8" ht="15.6" x14ac:dyDescent="0.3">
      <c r="B89" s="370" t="s">
        <v>439</v>
      </c>
      <c r="C89" s="371"/>
      <c r="D89" s="375"/>
      <c r="E89" s="376"/>
      <c r="F89" s="375"/>
      <c r="G89" s="376"/>
      <c r="H89" s="376"/>
    </row>
    <row r="90" spans="2:8" ht="15.6" x14ac:dyDescent="0.3">
      <c r="B90" s="382" t="s">
        <v>323</v>
      </c>
      <c r="C90" s="232"/>
      <c r="D90" s="232"/>
      <c r="E90" s="232"/>
      <c r="F90" s="232"/>
      <c r="G90" s="376"/>
      <c r="H90" s="376"/>
    </row>
    <row r="91" spans="2:8" ht="15" x14ac:dyDescent="0.25">
      <c r="B91" s="372" t="s">
        <v>166</v>
      </c>
      <c r="C91" s="372" t="s">
        <v>167</v>
      </c>
      <c r="D91" s="412" t="s">
        <v>458</v>
      </c>
      <c r="E91" s="412" t="s">
        <v>459</v>
      </c>
      <c r="F91" s="412" t="s">
        <v>460</v>
      </c>
      <c r="G91" s="372"/>
      <c r="H91" s="376"/>
    </row>
    <row r="92" spans="2:8" ht="15" x14ac:dyDescent="0.25">
      <c r="B92" s="374">
        <v>1</v>
      </c>
      <c r="C92" s="371">
        <v>2906</v>
      </c>
      <c r="D92" s="375">
        <f>4550</f>
        <v>4550</v>
      </c>
      <c r="E92" s="376">
        <f>1.34</f>
        <v>1.34</v>
      </c>
      <c r="F92" s="377">
        <f>D92*E92</f>
        <v>6097</v>
      </c>
      <c r="G92" s="371"/>
      <c r="H92" s="371"/>
    </row>
    <row r="93" spans="2:8" ht="15" x14ac:dyDescent="0.25">
      <c r="B93" s="244">
        <v>1</v>
      </c>
      <c r="C93" s="21">
        <v>2906</v>
      </c>
      <c r="D93" s="213">
        <f>4430</f>
        <v>4430</v>
      </c>
      <c r="E93" s="245">
        <f>1.35</f>
        <v>1.35</v>
      </c>
      <c r="F93" s="250">
        <f>D93*E93</f>
        <v>5980.5</v>
      </c>
      <c r="G93" s="21"/>
      <c r="H93" s="21"/>
    </row>
    <row r="94" spans="2:8" ht="15" x14ac:dyDescent="0.25">
      <c r="B94" s="244">
        <v>1</v>
      </c>
      <c r="C94" s="21">
        <v>2906</v>
      </c>
      <c r="D94" s="213" t="s">
        <v>172</v>
      </c>
      <c r="E94" s="245" t="s">
        <v>172</v>
      </c>
      <c r="F94" s="212" t="s">
        <v>172</v>
      </c>
      <c r="G94" s="213"/>
    </row>
    <row r="95" spans="2:8" ht="15" x14ac:dyDescent="0.25">
      <c r="B95" s="244">
        <v>1</v>
      </c>
      <c r="C95" s="21">
        <v>2906</v>
      </c>
      <c r="D95" s="213"/>
      <c r="E95" s="245"/>
      <c r="F95" s="212" t="s">
        <v>172</v>
      </c>
      <c r="G95" s="213"/>
    </row>
    <row r="96" spans="2:8" ht="15.6" x14ac:dyDescent="0.3">
      <c r="B96" s="244"/>
      <c r="C96" s="248" t="s">
        <v>440</v>
      </c>
      <c r="D96" s="213"/>
      <c r="E96" s="245"/>
      <c r="F96" s="249">
        <f>SUBTOTAL(9,F92:F95)</f>
        <v>12077.5</v>
      </c>
      <c r="G96" s="213"/>
    </row>
    <row r="97" spans="2:11" ht="15" x14ac:dyDescent="0.25">
      <c r="B97" s="244">
        <v>2</v>
      </c>
      <c r="C97" s="21">
        <v>2907</v>
      </c>
      <c r="D97" s="213">
        <v>110</v>
      </c>
      <c r="E97" s="245">
        <v>22.18</v>
      </c>
      <c r="F97" s="250">
        <f>D97*E97</f>
        <v>2439.8000000000002</v>
      </c>
      <c r="G97" s="213"/>
    </row>
    <row r="98" spans="2:11" ht="15.6" x14ac:dyDescent="0.3">
      <c r="B98" s="244"/>
      <c r="C98" s="194" t="s">
        <v>441</v>
      </c>
      <c r="D98" s="213"/>
      <c r="E98" s="245"/>
      <c r="F98" s="249">
        <f>SUBTOTAL(9,F97:F97)</f>
        <v>2439.8000000000002</v>
      </c>
      <c r="G98" s="213"/>
    </row>
    <row r="99" spans="2:11" ht="15" x14ac:dyDescent="0.25">
      <c r="B99" s="244">
        <v>1</v>
      </c>
      <c r="C99" s="21">
        <v>2908</v>
      </c>
      <c r="D99" s="213">
        <v>1000</v>
      </c>
      <c r="E99" s="245">
        <v>9</v>
      </c>
      <c r="F99" s="250">
        <f>D99*E99</f>
        <v>9000</v>
      </c>
      <c r="G99" s="21"/>
    </row>
    <row r="100" spans="2:11" ht="15" x14ac:dyDescent="0.25">
      <c r="B100" s="244">
        <v>1</v>
      </c>
      <c r="C100" s="21">
        <v>2908</v>
      </c>
      <c r="D100" s="213"/>
      <c r="E100" s="245"/>
      <c r="F100" s="250"/>
      <c r="G100" s="213"/>
    </row>
    <row r="101" spans="2:11" ht="15" x14ac:dyDescent="0.25">
      <c r="B101" s="244">
        <v>2</v>
      </c>
      <c r="C101" s="21">
        <v>2908</v>
      </c>
      <c r="D101" s="213">
        <v>23</v>
      </c>
      <c r="E101" s="245">
        <v>48</v>
      </c>
      <c r="F101" s="250">
        <f>D101*E101</f>
        <v>1104</v>
      </c>
      <c r="G101" s="213"/>
    </row>
    <row r="102" spans="2:11" ht="19.2" x14ac:dyDescent="0.6">
      <c r="B102" s="244"/>
      <c r="C102" s="194" t="s">
        <v>442</v>
      </c>
      <c r="D102" s="213"/>
      <c r="E102" s="245"/>
      <c r="F102" s="657">
        <f>SUBTOTAL(9,F99:F101)</f>
        <v>10104</v>
      </c>
      <c r="G102" s="213"/>
    </row>
    <row r="103" spans="2:11" ht="15.6" x14ac:dyDescent="0.3">
      <c r="B103" s="244"/>
      <c r="C103" s="194" t="s">
        <v>181</v>
      </c>
      <c r="D103" s="213"/>
      <c r="E103" s="245"/>
      <c r="F103" s="652">
        <f>SUBTOTAL(9,F92:F101)</f>
        <v>24621.3</v>
      </c>
      <c r="G103" s="213"/>
    </row>
    <row r="104" spans="2:11" ht="15" x14ac:dyDescent="0.25">
      <c r="B104" s="244"/>
      <c r="C104" s="21"/>
      <c r="D104" s="213"/>
      <c r="E104" s="245"/>
      <c r="F104" s="212"/>
      <c r="G104" s="213"/>
    </row>
    <row r="105" spans="2:11" ht="15.6" x14ac:dyDescent="0.3">
      <c r="B105" s="251" t="s">
        <v>174</v>
      </c>
      <c r="C105" s="194"/>
      <c r="D105" s="213"/>
      <c r="E105" s="245"/>
      <c r="F105" s="252"/>
      <c r="G105" s="213"/>
    </row>
    <row r="106" spans="2:11" ht="15.6" x14ac:dyDescent="0.3">
      <c r="B106" s="26" t="s">
        <v>166</v>
      </c>
      <c r="C106" s="26" t="s">
        <v>167</v>
      </c>
      <c r="D106" s="26"/>
      <c r="E106" s="26"/>
      <c r="F106" s="26"/>
      <c r="G106" s="10" t="s">
        <v>171</v>
      </c>
      <c r="H106" s="319" t="s">
        <v>443</v>
      </c>
    </row>
    <row r="107" spans="2:11" ht="15" x14ac:dyDescent="0.25">
      <c r="B107" s="244">
        <v>1</v>
      </c>
      <c r="C107" s="21">
        <v>2906</v>
      </c>
      <c r="D107" s="213"/>
      <c r="E107" s="245"/>
      <c r="F107" s="212"/>
      <c r="G107" s="21"/>
      <c r="H107" s="2"/>
      <c r="I107" s="2"/>
      <c r="J107" s="2"/>
      <c r="K107" s="2"/>
    </row>
    <row r="108" spans="2:11" ht="15" x14ac:dyDescent="0.25">
      <c r="B108" s="244">
        <v>1</v>
      </c>
      <c r="C108" s="21">
        <v>2906</v>
      </c>
      <c r="D108" s="213"/>
      <c r="E108" s="245"/>
      <c r="F108" s="212"/>
      <c r="G108" s="21"/>
      <c r="H108" s="2"/>
      <c r="I108" s="2"/>
      <c r="J108" s="2"/>
      <c r="K108" s="2"/>
    </row>
    <row r="109" spans="2:11" ht="15" x14ac:dyDescent="0.25">
      <c r="B109" s="244">
        <v>1</v>
      </c>
      <c r="C109" s="21">
        <v>2906</v>
      </c>
      <c r="D109" s="213"/>
      <c r="E109" s="245"/>
      <c r="F109" s="212"/>
      <c r="G109" s="213">
        <v>1102</v>
      </c>
      <c r="H109" s="2"/>
      <c r="I109" s="2"/>
      <c r="J109" s="2"/>
      <c r="K109" s="2"/>
    </row>
    <row r="110" spans="2:11" ht="15" x14ac:dyDescent="0.25">
      <c r="B110" s="244">
        <v>1</v>
      </c>
      <c r="C110" s="21">
        <v>2906</v>
      </c>
      <c r="D110" s="213"/>
      <c r="E110" s="245"/>
      <c r="F110" s="212"/>
      <c r="G110" s="213">
        <v>810</v>
      </c>
      <c r="H110" s="2"/>
      <c r="I110" s="2"/>
      <c r="J110" s="2"/>
      <c r="K110" s="2"/>
    </row>
    <row r="111" spans="2:11" ht="15.6" x14ac:dyDescent="0.3">
      <c r="B111" s="244"/>
      <c r="C111" s="248" t="s">
        <v>440</v>
      </c>
      <c r="D111" s="213"/>
      <c r="E111" s="245"/>
      <c r="F111" s="212"/>
      <c r="G111" s="246">
        <f>SUBTOTAL(9,G107:G110)</f>
        <v>1912</v>
      </c>
      <c r="H111" s="253">
        <f>G111*C86</f>
        <v>12428</v>
      </c>
      <c r="I111" s="2"/>
      <c r="J111" s="2"/>
      <c r="K111" s="2"/>
    </row>
    <row r="112" spans="2:11" ht="15.6" x14ac:dyDescent="0.3">
      <c r="B112" s="244">
        <v>2</v>
      </c>
      <c r="C112" s="21">
        <v>2907</v>
      </c>
      <c r="D112" s="213"/>
      <c r="E112" s="245"/>
      <c r="F112" s="212"/>
      <c r="G112" s="213">
        <v>136</v>
      </c>
      <c r="H112" s="254" t="s">
        <v>172</v>
      </c>
      <c r="I112" s="2"/>
      <c r="J112" s="2"/>
      <c r="K112" s="2"/>
    </row>
    <row r="113" spans="2:11" ht="15.6" x14ac:dyDescent="0.3">
      <c r="B113" s="244"/>
      <c r="C113" s="194" t="s">
        <v>441</v>
      </c>
      <c r="D113" s="213"/>
      <c r="E113" s="245"/>
      <c r="F113" s="212"/>
      <c r="G113" s="246">
        <f>SUBTOTAL(9,G112:G112)</f>
        <v>136</v>
      </c>
      <c r="H113" s="253">
        <f>G113*C87</f>
        <v>1207.68</v>
      </c>
      <c r="I113" s="2"/>
      <c r="J113" s="2"/>
      <c r="K113" s="2"/>
    </row>
    <row r="114" spans="2:11" ht="15.6" x14ac:dyDescent="0.3">
      <c r="B114" s="244">
        <v>1</v>
      </c>
      <c r="C114" s="21">
        <v>2908</v>
      </c>
      <c r="D114" s="213"/>
      <c r="E114" s="245"/>
      <c r="F114" s="212"/>
      <c r="G114" s="21"/>
      <c r="H114" s="254" t="s">
        <v>172</v>
      </c>
      <c r="I114" s="2"/>
      <c r="J114" s="2"/>
      <c r="K114" s="2"/>
    </row>
    <row r="115" spans="2:11" ht="15.6" x14ac:dyDescent="0.3">
      <c r="B115" s="244">
        <v>1</v>
      </c>
      <c r="C115" s="21">
        <v>2908</v>
      </c>
      <c r="D115" s="213"/>
      <c r="E115" s="245"/>
      <c r="F115" s="212"/>
      <c r="G115" s="213">
        <v>151</v>
      </c>
      <c r="H115" s="254">
        <f>G115*C86</f>
        <v>981.5</v>
      </c>
      <c r="I115" s="2"/>
      <c r="J115" s="2"/>
      <c r="K115" s="2"/>
    </row>
    <row r="116" spans="2:11" ht="15.6" x14ac:dyDescent="0.3">
      <c r="B116" s="244">
        <v>2</v>
      </c>
      <c r="C116" s="21">
        <v>2908</v>
      </c>
      <c r="D116" s="213"/>
      <c r="E116" s="245"/>
      <c r="F116" s="212"/>
      <c r="G116" s="213">
        <v>32</v>
      </c>
      <c r="H116" s="254">
        <f>G116*C87</f>
        <v>284.16000000000003</v>
      </c>
      <c r="I116" s="2"/>
      <c r="J116" s="2"/>
      <c r="K116" s="2"/>
    </row>
    <row r="117" spans="2:11" ht="19.2" x14ac:dyDescent="0.6">
      <c r="B117" s="244"/>
      <c r="C117" s="194" t="s">
        <v>442</v>
      </c>
      <c r="D117" s="213"/>
      <c r="E117" s="245"/>
      <c r="F117" s="212"/>
      <c r="G117" s="658">
        <f>SUBTOTAL(9,G114:G116)</f>
        <v>183</v>
      </c>
      <c r="H117" s="659">
        <f>SUM(H115:H116)</f>
        <v>1265.6600000000001</v>
      </c>
      <c r="I117" s="2"/>
      <c r="J117" s="2"/>
      <c r="K117" s="2"/>
    </row>
    <row r="118" spans="2:11" ht="15.6" x14ac:dyDescent="0.3">
      <c r="B118" s="244"/>
      <c r="C118" s="194" t="s">
        <v>181</v>
      </c>
      <c r="D118" s="213"/>
      <c r="E118" s="245"/>
      <c r="F118" s="212"/>
      <c r="G118" s="213">
        <f>SUBTOTAL(9,G107:G116)</f>
        <v>2231</v>
      </c>
      <c r="H118" s="652">
        <f>SUBTOTAL(9,H107:H116)</f>
        <v>14901.34</v>
      </c>
      <c r="I118" s="2"/>
      <c r="J118" s="2"/>
      <c r="K118" s="2"/>
    </row>
    <row r="119" spans="2:11" ht="15.6" x14ac:dyDescent="0.3">
      <c r="B119" s="244"/>
      <c r="C119" s="194"/>
      <c r="D119" s="213"/>
      <c r="E119" s="245"/>
      <c r="F119" s="212"/>
      <c r="G119" s="213"/>
      <c r="H119" s="2"/>
      <c r="I119" s="2"/>
      <c r="J119" s="2"/>
      <c r="K119" s="2"/>
    </row>
    <row r="120" spans="2:11" ht="15.6" x14ac:dyDescent="0.3">
      <c r="B120" s="244"/>
      <c r="C120" s="620" t="s">
        <v>187</v>
      </c>
      <c r="D120" s="621"/>
      <c r="E120" s="622" t="s">
        <v>188</v>
      </c>
      <c r="F120" s="653"/>
      <c r="G120" s="623" t="s">
        <v>189</v>
      </c>
      <c r="H120" s="653"/>
      <c r="I120" s="2"/>
      <c r="J120" s="2"/>
      <c r="K120" s="2"/>
    </row>
    <row r="121" spans="2:11" ht="15.6" x14ac:dyDescent="0.3">
      <c r="B121" s="194" t="s">
        <v>70</v>
      </c>
      <c r="C121" s="21"/>
      <c r="D121" s="21"/>
      <c r="E121" s="21"/>
      <c r="F121" s="21"/>
      <c r="G121" s="21"/>
      <c r="H121" s="21"/>
      <c r="I121" s="2"/>
      <c r="J121" s="2"/>
      <c r="K121" s="2"/>
    </row>
    <row r="122" spans="2:11" ht="15" x14ac:dyDescent="0.25">
      <c r="B122" s="21" t="s">
        <v>195</v>
      </c>
      <c r="C122" s="255">
        <f>G111</f>
        <v>1912</v>
      </c>
      <c r="D122" s="21"/>
      <c r="E122" s="256">
        <v>0</v>
      </c>
      <c r="F122" s="21"/>
      <c r="G122" s="255">
        <f>G115</f>
        <v>151</v>
      </c>
      <c r="H122" s="21"/>
      <c r="I122" s="2"/>
      <c r="J122" s="2"/>
      <c r="K122" s="2"/>
    </row>
    <row r="123" spans="2:11" ht="15" x14ac:dyDescent="0.25">
      <c r="B123" s="21" t="s">
        <v>196</v>
      </c>
      <c r="C123" s="383">
        <v>3</v>
      </c>
      <c r="D123" s="371"/>
      <c r="E123" s="383">
        <v>3</v>
      </c>
      <c r="F123" s="371"/>
      <c r="G123" s="383">
        <v>3</v>
      </c>
      <c r="H123" s="21"/>
      <c r="I123" s="2"/>
      <c r="J123" s="2"/>
      <c r="K123" s="2"/>
    </row>
    <row r="124" spans="2:11" ht="15" x14ac:dyDescent="0.25">
      <c r="B124" s="21" t="s">
        <v>197</v>
      </c>
      <c r="C124" s="214">
        <f>C122*C123</f>
        <v>5736</v>
      </c>
      <c r="D124" s="21"/>
      <c r="E124" s="214">
        <f>E122*E123</f>
        <v>0</v>
      </c>
      <c r="F124" s="21"/>
      <c r="G124" s="214">
        <f>G122*G123</f>
        <v>453</v>
      </c>
      <c r="H124" s="21"/>
      <c r="I124" s="2"/>
      <c r="J124" s="2"/>
      <c r="K124" s="2"/>
    </row>
    <row r="125" spans="2:11" ht="15" x14ac:dyDescent="0.25">
      <c r="B125" s="21" t="s">
        <v>198</v>
      </c>
      <c r="C125" s="257"/>
      <c r="D125" s="256">
        <v>0</v>
      </c>
      <c r="E125" s="21"/>
      <c r="F125" s="384">
        <f>G112</f>
        <v>136</v>
      </c>
      <c r="G125" s="21"/>
      <c r="H125" s="258">
        <f>G116</f>
        <v>32</v>
      </c>
      <c r="I125" s="2"/>
      <c r="J125" s="2"/>
      <c r="K125" s="2"/>
    </row>
    <row r="126" spans="2:11" ht="15" x14ac:dyDescent="0.25">
      <c r="B126" s="371" t="s">
        <v>461</v>
      </c>
      <c r="C126" s="257"/>
      <c r="D126" s="245">
        <f>C87</f>
        <v>8.8800000000000008</v>
      </c>
      <c r="E126" s="21"/>
      <c r="F126" s="245">
        <f>C87</f>
        <v>8.8800000000000008</v>
      </c>
      <c r="G126" s="21"/>
      <c r="H126" s="245">
        <f>C87</f>
        <v>8.8800000000000008</v>
      </c>
      <c r="I126" s="2"/>
      <c r="J126" s="2"/>
      <c r="K126" s="2"/>
    </row>
    <row r="127" spans="2:11" ht="15" x14ac:dyDescent="0.25">
      <c r="B127" s="21" t="s">
        <v>199</v>
      </c>
      <c r="C127" s="21"/>
      <c r="D127" s="259">
        <v>1.5</v>
      </c>
      <c r="E127" s="21"/>
      <c r="F127" s="259">
        <v>1.5</v>
      </c>
      <c r="G127" s="21"/>
      <c r="H127" s="259">
        <v>1.5</v>
      </c>
      <c r="I127" s="2"/>
      <c r="J127" s="2"/>
      <c r="K127" s="2"/>
    </row>
    <row r="128" spans="2:11" ht="15" x14ac:dyDescent="0.25">
      <c r="B128" s="21" t="s">
        <v>200</v>
      </c>
      <c r="C128" s="21"/>
      <c r="D128" s="385">
        <f>D125*D127</f>
        <v>0</v>
      </c>
      <c r="E128" s="21"/>
      <c r="F128" s="385">
        <f>F125*F127*F126</f>
        <v>1811.5200000000002</v>
      </c>
      <c r="G128" s="21"/>
      <c r="H128" s="385">
        <f>H125*H127*H126</f>
        <v>426.24</v>
      </c>
      <c r="I128" s="2"/>
      <c r="J128" s="2"/>
      <c r="K128" s="2"/>
    </row>
    <row r="129" spans="1:11" ht="15.6" x14ac:dyDescent="0.3">
      <c r="B129" s="21" t="s">
        <v>444</v>
      </c>
      <c r="D129" s="386">
        <f>C124+D128</f>
        <v>5736</v>
      </c>
      <c r="E129" s="260" t="s">
        <v>172</v>
      </c>
      <c r="F129" s="386">
        <f>E124+F128</f>
        <v>1811.5200000000002</v>
      </c>
      <c r="G129" s="260" t="s">
        <v>172</v>
      </c>
      <c r="H129" s="386">
        <f>G124+H128</f>
        <v>879.24</v>
      </c>
      <c r="I129" s="386">
        <f>D129+F129+H129</f>
        <v>8426.76</v>
      </c>
      <c r="J129" s="2"/>
      <c r="K129" s="2"/>
    </row>
    <row r="130" spans="1:11" ht="15.6" x14ac:dyDescent="0.3">
      <c r="F130" s="2"/>
      <c r="G130" s="2"/>
      <c r="H130" s="2"/>
      <c r="I130" s="654" t="s">
        <v>172</v>
      </c>
      <c r="J130" s="2"/>
      <c r="K130" s="2"/>
    </row>
    <row r="131" spans="1:11" ht="15.6" x14ac:dyDescent="0.3">
      <c r="B131" s="21" t="s">
        <v>202</v>
      </c>
      <c r="F131" s="2"/>
      <c r="G131" s="2"/>
      <c r="H131" s="2"/>
      <c r="I131" s="654" t="s">
        <v>172</v>
      </c>
      <c r="J131" s="2"/>
      <c r="K131" s="2"/>
    </row>
    <row r="132" spans="1:11" ht="15.6" x14ac:dyDescent="0.3">
      <c r="B132" s="21" t="s">
        <v>445</v>
      </c>
      <c r="D132" s="315">
        <f>F96</f>
        <v>12077.5</v>
      </c>
      <c r="E132" s="315"/>
      <c r="F132" s="315">
        <f>F98</f>
        <v>2439.8000000000002</v>
      </c>
      <c r="G132" s="315"/>
      <c r="H132" s="315">
        <f>F102</f>
        <v>10104</v>
      </c>
      <c r="I132" s="386">
        <f>D132+F132+H132</f>
        <v>24621.3</v>
      </c>
      <c r="J132" s="2"/>
      <c r="K132" s="2"/>
    </row>
    <row r="133" spans="1:11" ht="15.6" x14ac:dyDescent="0.3">
      <c r="B133" s="21" t="s">
        <v>446</v>
      </c>
      <c r="D133" s="316">
        <f>H111</f>
        <v>12428</v>
      </c>
      <c r="E133" s="316"/>
      <c r="F133" s="316">
        <f>H113</f>
        <v>1207.68</v>
      </c>
      <c r="G133" s="316"/>
      <c r="H133" s="316">
        <f>H117</f>
        <v>1265.6600000000001</v>
      </c>
      <c r="I133" s="655">
        <f>D133+F133+H133</f>
        <v>14901.34</v>
      </c>
      <c r="J133" s="2"/>
      <c r="K133" s="2"/>
    </row>
    <row r="134" spans="1:11" ht="19.2" x14ac:dyDescent="0.6">
      <c r="B134" s="21" t="s">
        <v>447</v>
      </c>
      <c r="D134" s="317">
        <f>D129</f>
        <v>5736</v>
      </c>
      <c r="E134" s="318" t="s">
        <v>172</v>
      </c>
      <c r="F134" s="317">
        <f>F129</f>
        <v>1811.5200000000002</v>
      </c>
      <c r="G134" s="318" t="s">
        <v>172</v>
      </c>
      <c r="H134" s="317">
        <f>H129</f>
        <v>879.24</v>
      </c>
      <c r="I134" s="656">
        <f>D134+F134+H134</f>
        <v>8426.76</v>
      </c>
      <c r="J134" s="2"/>
      <c r="K134" s="2"/>
    </row>
    <row r="135" spans="1:11" ht="15.6" x14ac:dyDescent="0.3">
      <c r="D135" s="155">
        <f>SUM(D132:D134)</f>
        <v>30241.5</v>
      </c>
      <c r="E135" s="155" t="s">
        <v>172</v>
      </c>
      <c r="F135" s="155">
        <f>SUM(F132:F134)</f>
        <v>5459.0000000000009</v>
      </c>
      <c r="G135" s="155" t="s">
        <v>172</v>
      </c>
      <c r="H135" s="155">
        <f>SUM(H132:H134)</f>
        <v>12248.9</v>
      </c>
      <c r="I135" s="386">
        <f>D135+F135+H135</f>
        <v>47949.4</v>
      </c>
      <c r="J135" s="2"/>
      <c r="K135" s="2"/>
    </row>
    <row r="136" spans="1:11" ht="15" x14ac:dyDescent="0.25">
      <c r="F136" s="2"/>
      <c r="G136" s="2"/>
      <c r="H136" s="2"/>
      <c r="I136" s="2"/>
      <c r="J136" s="2"/>
      <c r="K136" s="2"/>
    </row>
    <row r="137" spans="1:11" ht="15" x14ac:dyDescent="0.25">
      <c r="F137" s="2"/>
      <c r="G137" s="2"/>
      <c r="H137" s="2"/>
      <c r="I137" s="2"/>
      <c r="J137" s="2"/>
      <c r="K137" s="2"/>
    </row>
    <row r="138" spans="1:11" ht="17.55" customHeight="1" x14ac:dyDescent="0.3">
      <c r="A138" s="660" t="s">
        <v>450</v>
      </c>
    </row>
    <row r="139" spans="1:11" ht="15.6" x14ac:dyDescent="0.3">
      <c r="B139" s="194"/>
      <c r="C139" s="21"/>
      <c r="D139" s="21"/>
      <c r="E139" s="21"/>
      <c r="F139" s="21"/>
      <c r="G139" s="21"/>
      <c r="H139" s="21"/>
    </row>
    <row r="140" spans="1:11" ht="15.6" x14ac:dyDescent="0.3">
      <c r="B140" s="194" t="s">
        <v>753</v>
      </c>
      <c r="C140" s="21"/>
      <c r="D140" s="21"/>
      <c r="E140" s="21"/>
      <c r="F140" s="21"/>
      <c r="G140" s="21"/>
      <c r="H140" s="21"/>
    </row>
    <row r="141" spans="1:11" ht="15.6" x14ac:dyDescent="0.3">
      <c r="B141" s="392" t="s">
        <v>166</v>
      </c>
      <c r="C141" s="392" t="s">
        <v>167</v>
      </c>
      <c r="D141" s="412" t="s">
        <v>458</v>
      </c>
      <c r="E141" s="412" t="s">
        <v>459</v>
      </c>
      <c r="F141" s="412" t="s">
        <v>460</v>
      </c>
      <c r="G141" s="412" t="s">
        <v>171</v>
      </c>
      <c r="H141" s="372"/>
    </row>
    <row r="142" spans="1:11" ht="15" x14ac:dyDescent="0.25">
      <c r="B142" s="374">
        <v>1</v>
      </c>
      <c r="C142" s="371">
        <v>2906</v>
      </c>
      <c r="D142" s="375">
        <f>4550</f>
        <v>4550</v>
      </c>
      <c r="E142" s="376">
        <f>1.34</f>
        <v>1.34</v>
      </c>
      <c r="F142" s="377">
        <f>D142*E142</f>
        <v>6097</v>
      </c>
      <c r="G142" s="371"/>
      <c r="H142" s="376"/>
    </row>
    <row r="143" spans="1:11" ht="15" x14ac:dyDescent="0.25">
      <c r="B143" s="374">
        <v>1</v>
      </c>
      <c r="C143" s="371">
        <v>2906</v>
      </c>
      <c r="D143" s="375">
        <f>4430</f>
        <v>4430</v>
      </c>
      <c r="E143" s="376">
        <f>1.35</f>
        <v>1.35</v>
      </c>
      <c r="F143" s="377">
        <f>D143*E143</f>
        <v>5980.5</v>
      </c>
      <c r="G143" s="371"/>
      <c r="H143" s="402"/>
    </row>
    <row r="144" spans="1:11" ht="15" x14ac:dyDescent="0.25">
      <c r="B144" s="374">
        <v>1</v>
      </c>
      <c r="C144" s="371">
        <v>2906</v>
      </c>
      <c r="D144" s="375" t="s">
        <v>172</v>
      </c>
      <c r="E144" s="376" t="s">
        <v>172</v>
      </c>
      <c r="F144" s="377" t="s">
        <v>172</v>
      </c>
      <c r="G144" s="375">
        <v>1102</v>
      </c>
      <c r="H144" s="375"/>
    </row>
    <row r="145" spans="2:9" ht="15" x14ac:dyDescent="0.25">
      <c r="B145" s="374">
        <v>1</v>
      </c>
      <c r="C145" s="371">
        <v>2906</v>
      </c>
      <c r="D145" s="375"/>
      <c r="E145" s="376"/>
      <c r="F145" s="377" t="s">
        <v>172</v>
      </c>
      <c r="G145" s="375">
        <v>810</v>
      </c>
      <c r="H145" s="375"/>
    </row>
    <row r="146" spans="2:9" ht="15" x14ac:dyDescent="0.25">
      <c r="B146" s="374">
        <v>2</v>
      </c>
      <c r="C146" s="371">
        <v>2907</v>
      </c>
      <c r="D146" s="375">
        <v>110</v>
      </c>
      <c r="E146" s="376">
        <v>22.18</v>
      </c>
      <c r="F146" s="377">
        <f>D146*E146</f>
        <v>2439.8000000000002</v>
      </c>
      <c r="G146" s="375">
        <v>136</v>
      </c>
      <c r="H146" s="371"/>
    </row>
    <row r="147" spans="2:9" ht="15" x14ac:dyDescent="0.25">
      <c r="B147" s="374">
        <v>1</v>
      </c>
      <c r="C147" s="371">
        <v>2908</v>
      </c>
      <c r="D147" s="375">
        <v>1000</v>
      </c>
      <c r="E147" s="376">
        <v>9</v>
      </c>
      <c r="F147" s="377">
        <f>D147*E147</f>
        <v>9000</v>
      </c>
      <c r="G147" s="371"/>
      <c r="H147" s="375"/>
    </row>
    <row r="148" spans="2:9" ht="15" x14ac:dyDescent="0.25">
      <c r="B148" s="374">
        <v>1</v>
      </c>
      <c r="C148" s="371">
        <v>2908</v>
      </c>
      <c r="D148" s="375"/>
      <c r="E148" s="376"/>
      <c r="F148" s="377"/>
      <c r="G148" s="375">
        <v>151</v>
      </c>
      <c r="H148" s="375"/>
    </row>
    <row r="149" spans="2:9" ht="15" x14ac:dyDescent="0.25">
      <c r="B149" s="374">
        <v>2</v>
      </c>
      <c r="C149" s="371">
        <v>2908</v>
      </c>
      <c r="D149" s="375">
        <v>23</v>
      </c>
      <c r="E149" s="376">
        <v>48</v>
      </c>
      <c r="F149" s="377">
        <f>D149*E149</f>
        <v>1104</v>
      </c>
      <c r="G149" s="375">
        <v>32</v>
      </c>
      <c r="H149" s="375"/>
    </row>
    <row r="150" spans="2:9" ht="15" x14ac:dyDescent="0.25">
      <c r="B150" s="374"/>
      <c r="C150" s="371"/>
      <c r="D150" s="375"/>
      <c r="E150" s="376"/>
      <c r="F150" s="378"/>
      <c r="G150" s="232"/>
      <c r="H150" s="232"/>
    </row>
    <row r="151" spans="2:9" ht="15.6" x14ac:dyDescent="0.3">
      <c r="B151" s="370"/>
      <c r="C151" s="370" t="s">
        <v>174</v>
      </c>
      <c r="D151" s="232"/>
      <c r="E151" s="379" t="s">
        <v>132</v>
      </c>
      <c r="F151" s="376"/>
      <c r="G151" s="232"/>
      <c r="H151" s="232"/>
    </row>
    <row r="152" spans="2:9" ht="15" x14ac:dyDescent="0.25">
      <c r="B152" s="314" t="s">
        <v>175</v>
      </c>
      <c r="C152" s="245">
        <f>6.5*1.1</f>
        <v>7.15</v>
      </c>
      <c r="E152" s="245">
        <v>3</v>
      </c>
      <c r="F152" s="245" t="s">
        <v>176</v>
      </c>
    </row>
    <row r="153" spans="2:9" ht="15" x14ac:dyDescent="0.25">
      <c r="B153" s="314" t="s">
        <v>177</v>
      </c>
      <c r="C153" s="245">
        <f>8.88*1.25</f>
        <v>11.100000000000001</v>
      </c>
      <c r="E153" s="247">
        <v>1.5</v>
      </c>
      <c r="F153" s="21" t="s">
        <v>178</v>
      </c>
      <c r="H153" s="213"/>
    </row>
    <row r="154" spans="2:9" ht="15" x14ac:dyDescent="0.25">
      <c r="B154" s="244"/>
      <c r="C154" s="21"/>
      <c r="D154" s="213"/>
      <c r="E154" s="245"/>
      <c r="F154" s="212"/>
      <c r="G154" s="213"/>
      <c r="H154" s="213"/>
    </row>
    <row r="155" spans="2:9" ht="15.6" x14ac:dyDescent="0.3">
      <c r="B155" s="370" t="s">
        <v>439</v>
      </c>
      <c r="C155" s="371"/>
      <c r="D155" s="375"/>
      <c r="E155" s="376"/>
      <c r="F155" s="375"/>
      <c r="G155" s="376"/>
      <c r="H155" s="376"/>
      <c r="I155" s="232"/>
    </row>
    <row r="156" spans="2:9" ht="15.6" x14ac:dyDescent="0.3">
      <c r="B156" s="382" t="s">
        <v>323</v>
      </c>
      <c r="C156" s="232"/>
      <c r="D156" s="232"/>
      <c r="E156" s="232"/>
      <c r="F156" s="232"/>
      <c r="G156" s="376"/>
      <c r="H156" s="376"/>
      <c r="I156" s="232"/>
    </row>
    <row r="157" spans="2:9" ht="15.6" x14ac:dyDescent="0.3">
      <c r="B157" s="392" t="s">
        <v>166</v>
      </c>
      <c r="C157" s="392" t="s">
        <v>167</v>
      </c>
      <c r="D157" s="412" t="s">
        <v>458</v>
      </c>
      <c r="E157" s="412" t="s">
        <v>459</v>
      </c>
      <c r="F157" s="412" t="s">
        <v>460</v>
      </c>
      <c r="G157" s="372"/>
      <c r="H157" s="376"/>
      <c r="I157" s="232"/>
    </row>
    <row r="158" spans="2:9" ht="15" x14ac:dyDescent="0.25">
      <c r="B158" s="374">
        <v>1</v>
      </c>
      <c r="C158" s="371">
        <v>2906</v>
      </c>
      <c r="D158" s="375">
        <f>4550</f>
        <v>4550</v>
      </c>
      <c r="E158" s="376">
        <f>1.34</f>
        <v>1.34</v>
      </c>
      <c r="F158" s="387">
        <f>D158*E158</f>
        <v>6097</v>
      </c>
      <c r="G158" s="371"/>
      <c r="H158" s="371"/>
      <c r="I158" s="232"/>
    </row>
    <row r="159" spans="2:9" ht="15" x14ac:dyDescent="0.25">
      <c r="B159" s="374">
        <v>1</v>
      </c>
      <c r="C159" s="371">
        <v>2906</v>
      </c>
      <c r="D159" s="375">
        <f>4430</f>
        <v>4430</v>
      </c>
      <c r="E159" s="376">
        <f>1.35</f>
        <v>1.35</v>
      </c>
      <c r="F159" s="387">
        <f>D159*E159</f>
        <v>5980.5</v>
      </c>
      <c r="G159" s="371"/>
      <c r="H159" s="371"/>
      <c r="I159" s="232"/>
    </row>
    <row r="160" spans="2:9" ht="15" x14ac:dyDescent="0.25">
      <c r="B160" s="374">
        <v>1</v>
      </c>
      <c r="C160" s="371">
        <v>2906</v>
      </c>
      <c r="D160" s="375" t="s">
        <v>172</v>
      </c>
      <c r="E160" s="376" t="s">
        <v>172</v>
      </c>
      <c r="F160" s="387" t="s">
        <v>172</v>
      </c>
      <c r="G160" s="375"/>
      <c r="H160" s="232"/>
      <c r="I160" s="232"/>
    </row>
    <row r="161" spans="2:9" ht="15" x14ac:dyDescent="0.25">
      <c r="B161" s="374">
        <v>1</v>
      </c>
      <c r="C161" s="371">
        <v>2906</v>
      </c>
      <c r="D161" s="375"/>
      <c r="E161" s="376"/>
      <c r="F161" s="387" t="s">
        <v>172</v>
      </c>
      <c r="G161" s="375"/>
      <c r="H161" s="232"/>
      <c r="I161" s="232"/>
    </row>
    <row r="162" spans="2:9" ht="15.6" x14ac:dyDescent="0.3">
      <c r="B162" s="374"/>
      <c r="C162" s="388" t="s">
        <v>440</v>
      </c>
      <c r="D162" s="375"/>
      <c r="E162" s="376"/>
      <c r="F162" s="389">
        <f>SUBTOTAL(9,F158:F161)</f>
        <v>12077.5</v>
      </c>
      <c r="G162" s="375"/>
      <c r="H162" s="232"/>
      <c r="I162" s="232"/>
    </row>
    <row r="163" spans="2:9" ht="15" x14ac:dyDescent="0.25">
      <c r="B163" s="374">
        <v>2</v>
      </c>
      <c r="C163" s="371">
        <v>2907</v>
      </c>
      <c r="D163" s="375">
        <v>110</v>
      </c>
      <c r="E163" s="376">
        <v>22.18</v>
      </c>
      <c r="F163" s="387">
        <f>D163*E163</f>
        <v>2439.8000000000002</v>
      </c>
      <c r="G163" s="375"/>
      <c r="H163" s="232"/>
      <c r="I163" s="232"/>
    </row>
    <row r="164" spans="2:9" ht="15.6" x14ac:dyDescent="0.3">
      <c r="B164" s="374"/>
      <c r="C164" s="370" t="s">
        <v>441</v>
      </c>
      <c r="D164" s="375"/>
      <c r="E164" s="376"/>
      <c r="F164" s="389">
        <f>SUBTOTAL(9,F163:F163)</f>
        <v>2439.8000000000002</v>
      </c>
      <c r="G164" s="375"/>
      <c r="H164" s="232"/>
      <c r="I164" s="232"/>
    </row>
    <row r="165" spans="2:9" ht="15" x14ac:dyDescent="0.25">
      <c r="B165" s="374">
        <v>1</v>
      </c>
      <c r="C165" s="371">
        <v>2908</v>
      </c>
      <c r="D165" s="375">
        <v>1000</v>
      </c>
      <c r="E165" s="376">
        <v>9</v>
      </c>
      <c r="F165" s="387">
        <f>D165*E165</f>
        <v>9000</v>
      </c>
      <c r="G165" s="371"/>
      <c r="H165" s="232"/>
      <c r="I165" s="232"/>
    </row>
    <row r="166" spans="2:9" ht="15" x14ac:dyDescent="0.25">
      <c r="B166" s="374">
        <v>1</v>
      </c>
      <c r="C166" s="371">
        <v>2908</v>
      </c>
      <c r="D166" s="375"/>
      <c r="E166" s="376"/>
      <c r="F166" s="387"/>
      <c r="G166" s="375"/>
      <c r="H166" s="232"/>
      <c r="I166" s="232"/>
    </row>
    <row r="167" spans="2:9" ht="15" x14ac:dyDescent="0.25">
      <c r="B167" s="374">
        <v>2</v>
      </c>
      <c r="C167" s="371">
        <v>2908</v>
      </c>
      <c r="D167" s="375">
        <v>23</v>
      </c>
      <c r="E167" s="376">
        <v>48</v>
      </c>
      <c r="F167" s="387">
        <f>D167*E167</f>
        <v>1104</v>
      </c>
      <c r="G167" s="375"/>
      <c r="H167" s="232"/>
      <c r="I167" s="232"/>
    </row>
    <row r="168" spans="2:9" ht="15.6" x14ac:dyDescent="0.3">
      <c r="B168" s="374"/>
      <c r="C168" s="370" t="s">
        <v>442</v>
      </c>
      <c r="D168" s="375"/>
      <c r="E168" s="376"/>
      <c r="F168" s="389">
        <f>SUBTOTAL(9,F165:F167)</f>
        <v>10104</v>
      </c>
      <c r="G168" s="375"/>
      <c r="H168" s="232"/>
      <c r="I168" s="232"/>
    </row>
    <row r="169" spans="2:9" ht="17.399999999999999" x14ac:dyDescent="0.3">
      <c r="B169" s="374"/>
      <c r="C169" s="370" t="s">
        <v>181</v>
      </c>
      <c r="D169" s="375"/>
      <c r="E169" s="376"/>
      <c r="F169" s="353">
        <f>SUBTOTAL(9,F158:F167)</f>
        <v>24621.3</v>
      </c>
      <c r="G169" s="375"/>
      <c r="H169" s="232"/>
      <c r="I169" s="232"/>
    </row>
    <row r="170" spans="2:9" ht="15" x14ac:dyDescent="0.25">
      <c r="B170" s="374"/>
      <c r="C170" s="371"/>
      <c r="D170" s="375"/>
      <c r="E170" s="376"/>
      <c r="F170" s="378"/>
      <c r="G170" s="375"/>
      <c r="H170" s="232"/>
      <c r="I170" s="232"/>
    </row>
    <row r="171" spans="2:9" ht="15.6" x14ac:dyDescent="0.3">
      <c r="B171" s="390" t="s">
        <v>174</v>
      </c>
      <c r="C171" s="370"/>
      <c r="D171" s="375"/>
      <c r="E171" s="376"/>
      <c r="F171" s="391"/>
      <c r="G171" s="375"/>
      <c r="H171" s="232"/>
      <c r="I171" s="232"/>
    </row>
    <row r="172" spans="2:9" ht="15.6" x14ac:dyDescent="0.3">
      <c r="B172" s="392" t="s">
        <v>166</v>
      </c>
      <c r="C172" s="392" t="s">
        <v>167</v>
      </c>
      <c r="D172" s="372"/>
      <c r="E172" s="372"/>
      <c r="F172" s="372"/>
      <c r="G172" s="392" t="s">
        <v>171</v>
      </c>
      <c r="H172" s="382" t="s">
        <v>443</v>
      </c>
      <c r="I172" s="232"/>
    </row>
    <row r="173" spans="2:9" ht="15" x14ac:dyDescent="0.25">
      <c r="B173" s="374">
        <v>1</v>
      </c>
      <c r="C173" s="371">
        <v>2906</v>
      </c>
      <c r="D173" s="375"/>
      <c r="E173" s="376"/>
      <c r="F173" s="378"/>
      <c r="G173" s="371"/>
      <c r="H173" s="232"/>
      <c r="I173" s="232"/>
    </row>
    <row r="174" spans="2:9" ht="15" x14ac:dyDescent="0.25">
      <c r="B174" s="374">
        <v>1</v>
      </c>
      <c r="C174" s="371">
        <v>2906</v>
      </c>
      <c r="D174" s="375"/>
      <c r="E174" s="376"/>
      <c r="F174" s="378"/>
      <c r="G174" s="371"/>
      <c r="H174" s="232"/>
      <c r="I174" s="232"/>
    </row>
    <row r="175" spans="2:9" ht="15" x14ac:dyDescent="0.25">
      <c r="B175" s="374">
        <v>1</v>
      </c>
      <c r="C175" s="371">
        <v>2906</v>
      </c>
      <c r="D175" s="375"/>
      <c r="E175" s="376"/>
      <c r="F175" s="378"/>
      <c r="G175" s="375">
        <v>1102</v>
      </c>
      <c r="H175" s="232"/>
      <c r="I175" s="232"/>
    </row>
    <row r="176" spans="2:9" ht="16.8" x14ac:dyDescent="0.4">
      <c r="B176" s="374">
        <v>1</v>
      </c>
      <c r="C176" s="371">
        <v>2906</v>
      </c>
      <c r="D176" s="375"/>
      <c r="E176" s="376"/>
      <c r="F176" s="378"/>
      <c r="G176" s="393">
        <v>810</v>
      </c>
      <c r="H176" s="232"/>
      <c r="I176" s="232"/>
    </row>
    <row r="177" spans="2:10" ht="19.2" x14ac:dyDescent="0.6">
      <c r="B177" s="374"/>
      <c r="C177" s="388" t="s">
        <v>440</v>
      </c>
      <c r="D177" s="375"/>
      <c r="E177" s="376"/>
      <c r="F177" s="378"/>
      <c r="G177" s="394">
        <f>SUBTOTAL(9,G173:G176)</f>
        <v>1912</v>
      </c>
      <c r="H177" s="395">
        <f>G177*C152</f>
        <v>13670.800000000001</v>
      </c>
      <c r="I177" s="232"/>
    </row>
    <row r="178" spans="2:10" ht="16.8" x14ac:dyDescent="0.4">
      <c r="B178" s="374">
        <v>2</v>
      </c>
      <c r="C178" s="371">
        <v>2907</v>
      </c>
      <c r="D178" s="375"/>
      <c r="E178" s="376"/>
      <c r="F178" s="378"/>
      <c r="G178" s="393">
        <v>136</v>
      </c>
      <c r="H178" s="396" t="s">
        <v>172</v>
      </c>
      <c r="I178" s="232"/>
    </row>
    <row r="179" spans="2:10" ht="19.2" x14ac:dyDescent="0.6">
      <c r="B179" s="374"/>
      <c r="C179" s="370" t="s">
        <v>441</v>
      </c>
      <c r="D179" s="375"/>
      <c r="E179" s="376"/>
      <c r="F179" s="378"/>
      <c r="G179" s="394">
        <f>SUBTOTAL(9,G178:G178)</f>
        <v>136</v>
      </c>
      <c r="H179" s="397">
        <f>G179*C153</f>
        <v>1509.6000000000001</v>
      </c>
      <c r="I179" s="232"/>
    </row>
    <row r="180" spans="2:10" ht="15.6" x14ac:dyDescent="0.3">
      <c r="B180" s="374">
        <v>1</v>
      </c>
      <c r="C180" s="371">
        <v>2908</v>
      </c>
      <c r="D180" s="375"/>
      <c r="E180" s="376"/>
      <c r="F180" s="378"/>
      <c r="G180" s="371"/>
      <c r="H180" s="396" t="s">
        <v>172</v>
      </c>
      <c r="I180" s="661"/>
      <c r="J180" s="2"/>
    </row>
    <row r="181" spans="2:10" ht="15.6" x14ac:dyDescent="0.3">
      <c r="B181" s="374">
        <v>1</v>
      </c>
      <c r="C181" s="371">
        <v>2908</v>
      </c>
      <c r="D181" s="375"/>
      <c r="E181" s="376"/>
      <c r="F181" s="378"/>
      <c r="G181" s="375">
        <v>151</v>
      </c>
      <c r="H181" s="396">
        <f>G181*C152</f>
        <v>1079.6500000000001</v>
      </c>
      <c r="I181" s="661"/>
      <c r="J181" s="2"/>
    </row>
    <row r="182" spans="2:10" ht="16.8" x14ac:dyDescent="0.4">
      <c r="B182" s="374">
        <v>2</v>
      </c>
      <c r="C182" s="371">
        <v>2908</v>
      </c>
      <c r="D182" s="375"/>
      <c r="E182" s="376"/>
      <c r="F182" s="378"/>
      <c r="G182" s="393">
        <v>32</v>
      </c>
      <c r="H182" s="396">
        <f>G182*C153</f>
        <v>355.20000000000005</v>
      </c>
      <c r="I182" s="661"/>
      <c r="J182" s="2"/>
    </row>
    <row r="183" spans="2:10" ht="19.2" x14ac:dyDescent="0.6">
      <c r="B183" s="374"/>
      <c r="C183" s="370" t="s">
        <v>442</v>
      </c>
      <c r="D183" s="375"/>
      <c r="E183" s="376"/>
      <c r="F183" s="378"/>
      <c r="G183" s="394">
        <f>SUBTOTAL(9,G180:G182)</f>
        <v>183</v>
      </c>
      <c r="H183" s="398">
        <f>SUM(H181:H182)</f>
        <v>1434.8500000000001</v>
      </c>
      <c r="I183" s="661"/>
      <c r="J183" s="2"/>
    </row>
    <row r="184" spans="2:10" ht="19.2" x14ac:dyDescent="0.6">
      <c r="B184" s="374"/>
      <c r="C184" s="370" t="s">
        <v>181</v>
      </c>
      <c r="D184" s="375"/>
      <c r="E184" s="376"/>
      <c r="F184" s="378"/>
      <c r="G184" s="394">
        <f>SUBTOTAL(9,G173:G182)</f>
        <v>2231</v>
      </c>
      <c r="H184" s="662">
        <f>SUBTOTAL(9,H173:H182)</f>
        <v>16615.25</v>
      </c>
      <c r="I184" s="661"/>
      <c r="J184" s="2"/>
    </row>
    <row r="185" spans="2:10" ht="15.6" x14ac:dyDescent="0.3">
      <c r="B185" s="374"/>
      <c r="C185" s="370"/>
      <c r="D185" s="375"/>
      <c r="E185" s="376"/>
      <c r="F185" s="378"/>
      <c r="G185" s="375"/>
      <c r="H185" s="661"/>
      <c r="I185" s="661"/>
      <c r="J185" s="2"/>
    </row>
    <row r="186" spans="2:10" ht="15.6" x14ac:dyDescent="0.3">
      <c r="B186" s="374"/>
      <c r="C186" s="624" t="s">
        <v>187</v>
      </c>
      <c r="D186" s="625"/>
      <c r="E186" s="626" t="s">
        <v>188</v>
      </c>
      <c r="F186" s="663"/>
      <c r="G186" s="627" t="s">
        <v>189</v>
      </c>
      <c r="H186" s="663"/>
      <c r="I186" s="661"/>
      <c r="J186" s="2"/>
    </row>
    <row r="187" spans="2:10" ht="15.6" x14ac:dyDescent="0.3">
      <c r="B187" s="370" t="s">
        <v>70</v>
      </c>
      <c r="C187" s="371"/>
      <c r="D187" s="371"/>
      <c r="E187" s="371"/>
      <c r="F187" s="371"/>
      <c r="G187" s="371"/>
      <c r="H187" s="371"/>
      <c r="I187" s="661"/>
      <c r="J187" s="2"/>
    </row>
    <row r="188" spans="2:10" ht="15" x14ac:dyDescent="0.25">
      <c r="B188" s="371" t="s">
        <v>195</v>
      </c>
      <c r="C188" s="399">
        <f>G177</f>
        <v>1912</v>
      </c>
      <c r="D188" s="371"/>
      <c r="E188" s="400">
        <v>0</v>
      </c>
      <c r="F188" s="371"/>
      <c r="G188" s="399">
        <f>G181</f>
        <v>151</v>
      </c>
      <c r="H188" s="371"/>
      <c r="I188" s="661"/>
      <c r="J188" s="2"/>
    </row>
    <row r="189" spans="2:10" ht="15" x14ac:dyDescent="0.25">
      <c r="B189" s="371" t="s">
        <v>196</v>
      </c>
      <c r="C189" s="383">
        <v>3</v>
      </c>
      <c r="D189" s="371"/>
      <c r="E189" s="383">
        <v>3</v>
      </c>
      <c r="F189" s="371"/>
      <c r="G189" s="383">
        <v>3</v>
      </c>
      <c r="H189" s="371"/>
      <c r="I189" s="661"/>
      <c r="J189" s="2"/>
    </row>
    <row r="190" spans="2:10" ht="15" x14ac:dyDescent="0.25">
      <c r="B190" s="371" t="s">
        <v>197</v>
      </c>
      <c r="C190" s="401">
        <f>C188*C189</f>
        <v>5736</v>
      </c>
      <c r="D190" s="371"/>
      <c r="E190" s="401">
        <f>E188*E189</f>
        <v>0</v>
      </c>
      <c r="F190" s="371"/>
      <c r="G190" s="401">
        <f>G188*G189</f>
        <v>453</v>
      </c>
      <c r="H190" s="371"/>
      <c r="I190" s="661"/>
      <c r="J190" s="2"/>
    </row>
    <row r="191" spans="2:10" ht="15" x14ac:dyDescent="0.25">
      <c r="B191" s="371" t="s">
        <v>198</v>
      </c>
      <c r="C191" s="402"/>
      <c r="D191" s="400">
        <v>0</v>
      </c>
      <c r="E191" s="371"/>
      <c r="F191" s="403">
        <f>G178</f>
        <v>136</v>
      </c>
      <c r="G191" s="371"/>
      <c r="H191" s="403">
        <f>G182</f>
        <v>32</v>
      </c>
      <c r="I191" s="661"/>
      <c r="J191" s="2"/>
    </row>
    <row r="192" spans="2:10" ht="15" x14ac:dyDescent="0.25">
      <c r="B192" s="371" t="s">
        <v>461</v>
      </c>
      <c r="C192" s="402"/>
      <c r="D192" s="376">
        <f>C153</f>
        <v>11.100000000000001</v>
      </c>
      <c r="E192" s="371"/>
      <c r="F192" s="376">
        <f>C153</f>
        <v>11.100000000000001</v>
      </c>
      <c r="G192" s="371"/>
      <c r="H192" s="376">
        <f>C153</f>
        <v>11.100000000000001</v>
      </c>
      <c r="I192" s="661"/>
      <c r="J192" s="2"/>
    </row>
    <row r="193" spans="1:10" ht="15" x14ac:dyDescent="0.25">
      <c r="B193" s="371" t="s">
        <v>199</v>
      </c>
      <c r="C193" s="371"/>
      <c r="D193" s="404">
        <v>1.5</v>
      </c>
      <c r="E193" s="371"/>
      <c r="F193" s="404">
        <v>1.5</v>
      </c>
      <c r="G193" s="371"/>
      <c r="H193" s="404">
        <v>1.5</v>
      </c>
      <c r="I193" s="661"/>
      <c r="J193" s="2"/>
    </row>
    <row r="194" spans="1:10" ht="15" x14ac:dyDescent="0.25">
      <c r="B194" s="371" t="s">
        <v>200</v>
      </c>
      <c r="C194" s="371"/>
      <c r="D194" s="405">
        <f>D191*D193</f>
        <v>0</v>
      </c>
      <c r="E194" s="371"/>
      <c r="F194" s="405">
        <f>F191*F193*F192</f>
        <v>2264.4</v>
      </c>
      <c r="G194" s="371"/>
      <c r="H194" s="405">
        <f>H191*H193*H192</f>
        <v>532.80000000000007</v>
      </c>
      <c r="I194" s="661"/>
      <c r="J194" s="2"/>
    </row>
    <row r="195" spans="1:10" ht="15.6" x14ac:dyDescent="0.3">
      <c r="B195" s="371" t="s">
        <v>444</v>
      </c>
      <c r="C195" s="232"/>
      <c r="D195" s="406">
        <f>C190+D194</f>
        <v>5736</v>
      </c>
      <c r="E195" s="406" t="s">
        <v>172</v>
      </c>
      <c r="F195" s="406">
        <f>E190+F194</f>
        <v>2264.4</v>
      </c>
      <c r="G195" s="406" t="s">
        <v>172</v>
      </c>
      <c r="H195" s="406">
        <f>G190+H194</f>
        <v>985.80000000000007</v>
      </c>
      <c r="I195" s="406">
        <f>D195+F195+H195</f>
        <v>8986.1999999999989</v>
      </c>
      <c r="J195" s="2"/>
    </row>
    <row r="196" spans="1:10" ht="15" x14ac:dyDescent="0.25">
      <c r="B196" s="232"/>
      <c r="C196" s="232"/>
      <c r="D196" s="232"/>
      <c r="E196" s="661"/>
      <c r="F196" s="661"/>
      <c r="G196" s="661"/>
      <c r="H196" s="661"/>
      <c r="I196" s="661"/>
      <c r="J196" s="2"/>
    </row>
    <row r="197" spans="1:10" ht="15.6" x14ac:dyDescent="0.3">
      <c r="B197" s="371" t="s">
        <v>202</v>
      </c>
      <c r="C197" s="232"/>
      <c r="D197" s="232"/>
      <c r="E197" s="661"/>
      <c r="F197" s="661"/>
      <c r="G197" s="661"/>
      <c r="H197" s="661"/>
      <c r="I197" s="663" t="s">
        <v>214</v>
      </c>
      <c r="J197" s="2"/>
    </row>
    <row r="198" spans="1:10" ht="15.6" x14ac:dyDescent="0.3">
      <c r="B198" s="371" t="s">
        <v>445</v>
      </c>
      <c r="C198" s="232"/>
      <c r="D198" s="407">
        <f>F162</f>
        <v>12077.5</v>
      </c>
      <c r="E198" s="407"/>
      <c r="F198" s="407">
        <f>F164</f>
        <v>2439.8000000000002</v>
      </c>
      <c r="G198" s="407"/>
      <c r="H198" s="407">
        <f>F168</f>
        <v>10104</v>
      </c>
      <c r="I198" s="664">
        <f>D198+F198+H198</f>
        <v>24621.3</v>
      </c>
      <c r="J198" s="2"/>
    </row>
    <row r="199" spans="1:10" ht="15.6" x14ac:dyDescent="0.3">
      <c r="B199" s="371" t="s">
        <v>446</v>
      </c>
      <c r="C199" s="232"/>
      <c r="D199" s="408">
        <f>H177</f>
        <v>13670.800000000001</v>
      </c>
      <c r="E199" s="408"/>
      <c r="F199" s="408">
        <f>H179</f>
        <v>1509.6000000000001</v>
      </c>
      <c r="G199" s="408"/>
      <c r="H199" s="408">
        <f>H183</f>
        <v>1434.8500000000001</v>
      </c>
      <c r="I199" s="665">
        <f>D199+F199+H199</f>
        <v>16615.25</v>
      </c>
      <c r="J199" s="2"/>
    </row>
    <row r="200" spans="1:10" ht="19.2" x14ac:dyDescent="0.6">
      <c r="B200" s="371" t="s">
        <v>447</v>
      </c>
      <c r="C200" s="232"/>
      <c r="D200" s="409">
        <f>D195</f>
        <v>5736</v>
      </c>
      <c r="E200" s="410" t="s">
        <v>172</v>
      </c>
      <c r="F200" s="409">
        <f>F195</f>
        <v>2264.4</v>
      </c>
      <c r="G200" s="410" t="s">
        <v>172</v>
      </c>
      <c r="H200" s="409">
        <f>H195</f>
        <v>985.80000000000007</v>
      </c>
      <c r="I200" s="666">
        <f>D200+F200+H200</f>
        <v>8986.1999999999989</v>
      </c>
      <c r="J200" s="2"/>
    </row>
    <row r="201" spans="1:10" ht="15.6" x14ac:dyDescent="0.3">
      <c r="B201" s="232"/>
      <c r="C201" s="232"/>
      <c r="D201" s="411">
        <f>SUM(D198:D200)</f>
        <v>31484.300000000003</v>
      </c>
      <c r="E201" s="411" t="s">
        <v>172</v>
      </c>
      <c r="F201" s="411">
        <f>SUM(F198:F200)</f>
        <v>6213.8000000000011</v>
      </c>
      <c r="G201" s="411" t="s">
        <v>172</v>
      </c>
      <c r="H201" s="411">
        <f>SUM(H198:H200)</f>
        <v>12524.65</v>
      </c>
      <c r="I201" s="664">
        <f>D201+F201+H201</f>
        <v>50222.750000000007</v>
      </c>
      <c r="J201" s="2"/>
    </row>
    <row r="202" spans="1:10" ht="15" x14ac:dyDescent="0.25">
      <c r="B202" s="232"/>
      <c r="C202" s="232"/>
      <c r="D202" s="232"/>
      <c r="E202" s="661"/>
      <c r="F202" s="661"/>
      <c r="G202" s="661"/>
      <c r="H202" s="661"/>
      <c r="I202" s="661"/>
      <c r="J202" s="2"/>
    </row>
    <row r="203" spans="1:10" ht="15" x14ac:dyDescent="0.25">
      <c r="B203" s="232"/>
      <c r="C203" s="232"/>
      <c r="D203" s="232"/>
      <c r="E203" s="661"/>
      <c r="F203" s="661"/>
      <c r="G203" s="661"/>
      <c r="H203" s="661"/>
      <c r="I203" s="661"/>
      <c r="J203" s="2"/>
    </row>
    <row r="204" spans="1:10" ht="15" x14ac:dyDescent="0.25">
      <c r="B204" s="232"/>
      <c r="C204" s="232"/>
      <c r="D204" s="232"/>
      <c r="E204" s="661"/>
      <c r="F204" s="661"/>
      <c r="G204" s="661"/>
      <c r="H204" s="661"/>
      <c r="I204" s="661"/>
      <c r="J204" s="2"/>
    </row>
    <row r="205" spans="1:10" x14ac:dyDescent="0.25">
      <c r="A205" s="232"/>
      <c r="B205" s="232"/>
      <c r="C205" s="232"/>
      <c r="D205" s="232"/>
      <c r="E205" s="232"/>
      <c r="F205" s="232"/>
      <c r="G205" s="232"/>
      <c r="H205" s="232"/>
      <c r="I205" s="232"/>
    </row>
    <row r="206" spans="1:10" x14ac:dyDescent="0.25">
      <c r="A206" s="232"/>
      <c r="B206" s="232"/>
      <c r="C206" s="232"/>
      <c r="D206" s="232"/>
      <c r="E206" s="232"/>
      <c r="F206" s="232"/>
      <c r="G206" s="232"/>
      <c r="H206" s="232"/>
      <c r="I206" s="232"/>
    </row>
    <row r="207" spans="1:10" x14ac:dyDescent="0.25">
      <c r="A207" s="232"/>
      <c r="B207" s="232"/>
      <c r="C207" s="232"/>
      <c r="D207" s="232"/>
      <c r="E207" s="232"/>
      <c r="F207" s="232"/>
      <c r="G207" s="232"/>
      <c r="H207" s="232"/>
      <c r="I207" s="232"/>
    </row>
    <row r="208" spans="1:10" x14ac:dyDescent="0.25">
      <c r="A208" s="232"/>
      <c r="B208" s="232"/>
      <c r="C208" s="232"/>
      <c r="D208" s="232"/>
      <c r="E208" s="232"/>
      <c r="F208" s="232"/>
      <c r="G208" s="232"/>
      <c r="H208" s="232"/>
      <c r="I208" s="232"/>
    </row>
    <row r="209" spans="1:9" x14ac:dyDescent="0.25">
      <c r="A209" s="232"/>
      <c r="B209" s="232"/>
      <c r="C209" s="232"/>
      <c r="D209" s="232"/>
      <c r="E209" s="232"/>
      <c r="F209" s="232"/>
      <c r="G209" s="232"/>
      <c r="H209" s="232"/>
      <c r="I209" s="232"/>
    </row>
    <row r="210" spans="1:9" x14ac:dyDescent="0.25">
      <c r="A210" s="232"/>
      <c r="B210" s="232"/>
      <c r="C210" s="232"/>
      <c r="D210" s="232"/>
      <c r="E210" s="232"/>
      <c r="F210" s="232"/>
      <c r="G210" s="232"/>
      <c r="H210" s="232"/>
      <c r="I210" s="232"/>
    </row>
    <row r="211" spans="1:9" x14ac:dyDescent="0.25">
      <c r="A211" s="232"/>
      <c r="B211" s="232"/>
      <c r="C211" s="232"/>
      <c r="D211" s="232"/>
      <c r="E211" s="232"/>
      <c r="F211" s="232"/>
      <c r="G211" s="232"/>
      <c r="H211" s="232"/>
      <c r="I211" s="232"/>
    </row>
    <row r="212" spans="1:9" x14ac:dyDescent="0.25">
      <c r="A212" s="232"/>
      <c r="B212" s="232"/>
      <c r="C212" s="232"/>
      <c r="D212" s="232"/>
      <c r="E212" s="232"/>
      <c r="F212" s="232"/>
      <c r="G212" s="232"/>
      <c r="H212" s="232"/>
      <c r="I212" s="232"/>
    </row>
    <row r="213" spans="1:9" x14ac:dyDescent="0.25">
      <c r="A213" s="232"/>
      <c r="B213" s="232"/>
      <c r="C213" s="232"/>
      <c r="D213" s="232"/>
      <c r="E213" s="232"/>
      <c r="F213" s="232"/>
      <c r="G213" s="232"/>
      <c r="H213" s="232"/>
      <c r="I213" s="232"/>
    </row>
    <row r="214" spans="1:9" x14ac:dyDescent="0.25">
      <c r="A214" s="232"/>
      <c r="B214" s="232"/>
      <c r="C214" s="232"/>
      <c r="D214" s="232"/>
      <c r="E214" s="232"/>
      <c r="F214" s="232"/>
      <c r="G214" s="232"/>
      <c r="H214" s="232"/>
      <c r="I214" s="232"/>
    </row>
    <row r="215" spans="1:9" x14ac:dyDescent="0.25">
      <c r="A215" s="232"/>
      <c r="B215" s="232"/>
      <c r="C215" s="232"/>
      <c r="D215" s="232"/>
      <c r="E215" s="232"/>
      <c r="F215" s="232"/>
      <c r="G215" s="232"/>
      <c r="H215" s="232"/>
      <c r="I215" s="232"/>
    </row>
    <row r="216" spans="1:9" x14ac:dyDescent="0.25">
      <c r="A216" s="232"/>
      <c r="B216" s="232"/>
      <c r="C216" s="232"/>
      <c r="D216" s="232"/>
      <c r="E216" s="232"/>
      <c r="F216" s="232"/>
      <c r="G216" s="232"/>
      <c r="H216" s="232"/>
      <c r="I216" s="232"/>
    </row>
    <row r="217" spans="1:9" x14ac:dyDescent="0.25">
      <c r="A217" s="232"/>
      <c r="B217" s="232"/>
      <c r="C217" s="232"/>
      <c r="D217" s="232"/>
      <c r="E217" s="232"/>
      <c r="F217" s="232"/>
      <c r="G217" s="232"/>
      <c r="H217" s="232"/>
      <c r="I217" s="232"/>
    </row>
  </sheetData>
  <mergeCells count="13">
    <mergeCell ref="A1:I1"/>
    <mergeCell ref="B8:F8"/>
    <mergeCell ref="A49:B49"/>
    <mergeCell ref="A60:G61"/>
    <mergeCell ref="B18:F18"/>
    <mergeCell ref="B28:F28"/>
    <mergeCell ref="D29:E29"/>
    <mergeCell ref="B35:F35"/>
    <mergeCell ref="A42:B42"/>
    <mergeCell ref="B44:F44"/>
    <mergeCell ref="B45:F45"/>
    <mergeCell ref="B46:F46"/>
    <mergeCell ref="B47:F47"/>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110"/>
  <sheetViews>
    <sheetView showGridLines="0" topLeftCell="A13" zoomScaleNormal="100" workbookViewId="0">
      <selection activeCell="B37" sqref="B37"/>
    </sheetView>
  </sheetViews>
  <sheetFormatPr defaultColWidth="9.21875" defaultRowHeight="17.399999999999999" x14ac:dyDescent="0.3"/>
  <cols>
    <col min="1" max="1" width="5.77734375" style="14" customWidth="1"/>
    <col min="2" max="2" width="13.33203125" style="14" bestFit="1" customWidth="1"/>
    <col min="3" max="3" width="27.109375" style="14" bestFit="1" customWidth="1"/>
    <col min="4" max="7" width="16.33203125" style="14" bestFit="1" customWidth="1"/>
    <col min="8" max="8" width="23.44140625" style="14" bestFit="1" customWidth="1"/>
    <col min="9" max="9" width="3.77734375" style="14" customWidth="1"/>
    <col min="10" max="10" width="25.21875" style="14" bestFit="1" customWidth="1"/>
    <col min="11" max="11" width="16.33203125" style="14" bestFit="1" customWidth="1"/>
    <col min="12" max="12" width="6.77734375" style="14" bestFit="1" customWidth="1"/>
    <col min="13" max="13" width="5.77734375" style="14" bestFit="1" customWidth="1"/>
    <col min="14" max="14" width="11.21875" style="14" bestFit="1" customWidth="1"/>
    <col min="15" max="16" width="4.77734375" style="14" bestFit="1" customWidth="1"/>
    <col min="17" max="17" width="30.6640625" style="14" bestFit="1" customWidth="1"/>
    <col min="18" max="18" width="19.33203125" style="14" bestFit="1" customWidth="1"/>
    <col min="19" max="19" width="5" style="14" customWidth="1"/>
    <col min="20" max="20" width="6.21875" style="14" customWidth="1"/>
    <col min="21" max="21" width="6.5546875" style="14" customWidth="1"/>
    <col min="22" max="22" width="11.21875" style="14" bestFit="1" customWidth="1"/>
    <col min="23" max="23" width="10.5546875" style="14" bestFit="1" customWidth="1"/>
    <col min="24" max="16384" width="9.21875" style="14"/>
  </cols>
  <sheetData>
    <row r="1" spans="1:23" ht="21" customHeight="1" thickBot="1" x14ac:dyDescent="0.45">
      <c r="A1" s="765" t="s">
        <v>884</v>
      </c>
      <c r="B1" s="766"/>
      <c r="C1" s="766"/>
      <c r="D1" s="766"/>
      <c r="E1" s="766"/>
      <c r="F1" s="766"/>
      <c r="G1" s="776"/>
    </row>
    <row r="2" spans="1:23" ht="21" customHeight="1" x14ac:dyDescent="0.4">
      <c r="A2" s="725" t="s">
        <v>880</v>
      </c>
      <c r="B2" s="724"/>
      <c r="C2" s="724"/>
      <c r="D2" s="724"/>
      <c r="E2" s="724"/>
      <c r="F2" s="724"/>
      <c r="G2" s="724"/>
      <c r="J2" s="886" t="s">
        <v>899</v>
      </c>
      <c r="K2" s="886"/>
      <c r="L2" s="886"/>
      <c r="M2" s="886"/>
      <c r="N2" s="886"/>
      <c r="O2" s="886"/>
    </row>
    <row r="3" spans="1:23" ht="21" customHeight="1" x14ac:dyDescent="0.3">
      <c r="A3" s="885" t="s">
        <v>879</v>
      </c>
      <c r="B3" s="885"/>
      <c r="C3" s="885"/>
      <c r="D3" s="885"/>
      <c r="E3" s="885"/>
      <c r="F3" s="885"/>
      <c r="G3" s="885"/>
      <c r="J3" s="887" t="s">
        <v>900</v>
      </c>
      <c r="K3" s="887"/>
      <c r="L3" s="887"/>
      <c r="M3" s="887"/>
      <c r="N3" s="887"/>
      <c r="O3" s="887"/>
    </row>
    <row r="4" spans="1:23" ht="20.399999999999999" x14ac:dyDescent="0.35">
      <c r="A4" s="261" t="s">
        <v>451</v>
      </c>
      <c r="B4" s="7"/>
      <c r="C4" s="7"/>
      <c r="D4" s="7"/>
      <c r="E4" s="7"/>
      <c r="F4" s="7"/>
      <c r="G4" s="7"/>
      <c r="H4" s="7"/>
      <c r="I4" s="7"/>
      <c r="J4" s="888" t="s">
        <v>901</v>
      </c>
      <c r="K4" s="888"/>
      <c r="L4" s="888"/>
      <c r="M4" s="888"/>
      <c r="N4" s="888"/>
      <c r="O4" s="888"/>
    </row>
    <row r="6" spans="1:23" x14ac:dyDescent="0.3">
      <c r="B6" s="127" t="s">
        <v>163</v>
      </c>
    </row>
    <row r="7" spans="1:23" x14ac:dyDescent="0.3">
      <c r="B7" s="127" t="s">
        <v>164</v>
      </c>
    </row>
    <row r="8" spans="1:23" ht="17.55" customHeight="1" thickBot="1" x14ac:dyDescent="0.35">
      <c r="B8" s="127" t="s">
        <v>165</v>
      </c>
    </row>
    <row r="9" spans="1:23" ht="17.55" customHeight="1" thickBot="1" x14ac:dyDescent="0.35">
      <c r="B9" s="590" t="s">
        <v>166</v>
      </c>
      <c r="C9" s="591" t="s">
        <v>167</v>
      </c>
      <c r="D9" s="593" t="s">
        <v>715</v>
      </c>
      <c r="E9" s="592" t="s">
        <v>169</v>
      </c>
      <c r="F9" s="593" t="s">
        <v>170</v>
      </c>
      <c r="G9" s="594" t="s">
        <v>171</v>
      </c>
      <c r="P9" s="29"/>
      <c r="Q9" s="29"/>
      <c r="R9" s="29"/>
      <c r="S9" s="29"/>
      <c r="T9" s="29"/>
      <c r="U9" s="29"/>
      <c r="V9" s="29"/>
      <c r="W9" s="29"/>
    </row>
    <row r="10" spans="1:23" x14ac:dyDescent="0.3">
      <c r="B10" s="32">
        <v>1</v>
      </c>
      <c r="C10" s="23">
        <v>2906</v>
      </c>
      <c r="D10" s="128">
        <f>4550</f>
        <v>4550</v>
      </c>
      <c r="E10" s="129">
        <f>1.34</f>
        <v>1.34</v>
      </c>
      <c r="F10" s="440">
        <f>D10*E10</f>
        <v>6097</v>
      </c>
      <c r="G10" s="131"/>
      <c r="P10" s="29"/>
      <c r="Q10" s="29"/>
      <c r="R10" s="29"/>
      <c r="S10" s="29"/>
      <c r="T10" s="29"/>
      <c r="U10" s="29"/>
      <c r="V10" s="29"/>
      <c r="W10" s="29"/>
    </row>
    <row r="11" spans="1:23" x14ac:dyDescent="0.3">
      <c r="B11" s="32">
        <v>1</v>
      </c>
      <c r="C11" s="23">
        <v>2906</v>
      </c>
      <c r="D11" s="128">
        <f>4430</f>
        <v>4430</v>
      </c>
      <c r="E11" s="129">
        <f>1.35</f>
        <v>1.35</v>
      </c>
      <c r="F11" s="440">
        <f t="shared" ref="F11:F17" si="0">D11*E11</f>
        <v>5980.5</v>
      </c>
      <c r="G11" s="131"/>
      <c r="J11" s="728"/>
      <c r="K11" s="21"/>
      <c r="L11" s="21"/>
      <c r="M11" s="21"/>
      <c r="N11" s="2"/>
      <c r="O11" s="2"/>
      <c r="P11" s="29"/>
      <c r="Q11" s="29"/>
      <c r="R11" s="29"/>
      <c r="S11" s="29"/>
      <c r="T11" s="29"/>
      <c r="U11" s="29"/>
      <c r="V11" s="29"/>
      <c r="W11" s="29"/>
    </row>
    <row r="12" spans="1:23" x14ac:dyDescent="0.3">
      <c r="B12" s="32">
        <v>1</v>
      </c>
      <c r="C12" s="23">
        <v>2906</v>
      </c>
      <c r="D12" s="128" t="s">
        <v>172</v>
      </c>
      <c r="E12" s="129" t="s">
        <v>172</v>
      </c>
      <c r="F12" s="440" t="s">
        <v>172</v>
      </c>
      <c r="G12" s="132">
        <v>1102</v>
      </c>
      <c r="J12" s="29" t="s">
        <v>902</v>
      </c>
      <c r="P12" s="29"/>
      <c r="Q12" s="29"/>
      <c r="R12" s="29"/>
      <c r="S12" s="29"/>
      <c r="T12" s="29"/>
      <c r="U12" s="29"/>
      <c r="V12" s="29"/>
      <c r="W12" s="29"/>
    </row>
    <row r="13" spans="1:23" x14ac:dyDescent="0.3">
      <c r="B13" s="32">
        <v>1</v>
      </c>
      <c r="C13" s="23">
        <v>2906</v>
      </c>
      <c r="D13" s="128"/>
      <c r="E13" s="129"/>
      <c r="F13" s="440" t="s">
        <v>172</v>
      </c>
      <c r="G13" s="132">
        <v>810</v>
      </c>
      <c r="J13" s="21"/>
      <c r="K13" s="21"/>
      <c r="L13" s="21"/>
      <c r="M13" s="21"/>
      <c r="N13" s="2"/>
      <c r="O13" s="2"/>
      <c r="P13" s="29"/>
      <c r="Q13" s="29"/>
      <c r="R13" s="29"/>
      <c r="S13" s="29"/>
      <c r="T13" s="29"/>
      <c r="U13" s="29"/>
      <c r="V13" s="29"/>
      <c r="W13" s="29"/>
    </row>
    <row r="14" spans="1:23" x14ac:dyDescent="0.3">
      <c r="B14" s="32">
        <v>1</v>
      </c>
      <c r="C14" s="23">
        <v>2908</v>
      </c>
      <c r="D14" s="128">
        <v>1000</v>
      </c>
      <c r="E14" s="129">
        <v>9</v>
      </c>
      <c r="F14" s="440">
        <f t="shared" si="0"/>
        <v>9000</v>
      </c>
      <c r="G14" s="131"/>
      <c r="J14" s="21"/>
      <c r="K14" s="21"/>
      <c r="L14" s="21"/>
      <c r="M14" s="21"/>
      <c r="N14" s="2"/>
      <c r="O14" s="2"/>
      <c r="P14" s="29"/>
      <c r="Q14" s="29"/>
      <c r="R14" s="29"/>
      <c r="S14" s="29"/>
      <c r="T14" s="29"/>
      <c r="U14" s="29"/>
      <c r="V14" s="29"/>
      <c r="W14" s="29"/>
    </row>
    <row r="15" spans="1:23" x14ac:dyDescent="0.3">
      <c r="B15" s="32">
        <v>1</v>
      </c>
      <c r="C15" s="23">
        <v>2908</v>
      </c>
      <c r="D15" s="128"/>
      <c r="E15" s="129"/>
      <c r="F15" s="440"/>
      <c r="G15" s="132">
        <v>151</v>
      </c>
      <c r="N15" s="29"/>
      <c r="O15" s="29"/>
      <c r="P15" s="29"/>
    </row>
    <row r="16" spans="1:23" x14ac:dyDescent="0.3">
      <c r="B16" s="32">
        <v>2</v>
      </c>
      <c r="C16" s="23">
        <v>2907</v>
      </c>
      <c r="D16" s="128">
        <v>110</v>
      </c>
      <c r="E16" s="129">
        <v>22.18</v>
      </c>
      <c r="F16" s="440">
        <f t="shared" si="0"/>
        <v>2439.8000000000002</v>
      </c>
      <c r="G16" s="132">
        <v>136</v>
      </c>
      <c r="N16" s="29"/>
      <c r="O16" s="29"/>
      <c r="P16" s="29"/>
    </row>
    <row r="17" spans="1:17" ht="18" thickBot="1" x14ac:dyDescent="0.35">
      <c r="B17" s="133">
        <v>2</v>
      </c>
      <c r="C17" s="134">
        <v>2908</v>
      </c>
      <c r="D17" s="135">
        <v>23</v>
      </c>
      <c r="E17" s="136">
        <v>48</v>
      </c>
      <c r="F17" s="441">
        <f t="shared" si="0"/>
        <v>1104</v>
      </c>
      <c r="G17" s="137">
        <v>32</v>
      </c>
      <c r="H17" s="29"/>
      <c r="I17" s="29"/>
      <c r="J17" s="29"/>
      <c r="K17" s="29"/>
      <c r="L17" s="29"/>
      <c r="M17" s="29"/>
      <c r="N17" s="29"/>
      <c r="O17" s="29"/>
      <c r="P17" s="29"/>
    </row>
    <row r="18" spans="1:17" x14ac:dyDescent="0.3">
      <c r="C18" s="128"/>
      <c r="D18" s="129"/>
      <c r="E18" s="128"/>
      <c r="F18" s="129"/>
      <c r="G18" s="29"/>
      <c r="H18" s="29"/>
      <c r="I18" s="29"/>
      <c r="J18" s="2" t="s">
        <v>904</v>
      </c>
      <c r="K18" s="2"/>
      <c r="L18" s="2"/>
      <c r="M18" s="2"/>
      <c r="N18" s="2"/>
      <c r="O18" s="21"/>
    </row>
    <row r="19" spans="1:17" x14ac:dyDescent="0.3">
      <c r="A19" s="127" t="s">
        <v>173</v>
      </c>
      <c r="C19" s="57" t="s">
        <v>174</v>
      </c>
      <c r="D19" s="138" t="s">
        <v>132</v>
      </c>
      <c r="E19" s="129"/>
      <c r="F19" s="129"/>
      <c r="G19" s="29"/>
      <c r="H19" s="29"/>
      <c r="I19" s="29"/>
      <c r="J19" s="244" t="s">
        <v>903</v>
      </c>
      <c r="K19" s="2"/>
      <c r="L19" s="2"/>
      <c r="M19" s="2"/>
      <c r="N19" s="2"/>
      <c r="O19" s="21"/>
    </row>
    <row r="20" spans="1:17" x14ac:dyDescent="0.3">
      <c r="A20" s="14" t="s">
        <v>175</v>
      </c>
      <c r="C20" s="129">
        <v>6.5</v>
      </c>
      <c r="D20" s="413">
        <v>3</v>
      </c>
      <c r="E20" s="129" t="s">
        <v>176</v>
      </c>
      <c r="F20" s="129"/>
      <c r="G20" s="29"/>
      <c r="H20" s="29"/>
      <c r="I20" s="29"/>
      <c r="J20" s="21" t="s">
        <v>905</v>
      </c>
      <c r="K20" s="2"/>
      <c r="L20" s="2"/>
      <c r="M20" s="2"/>
      <c r="N20" s="2"/>
      <c r="O20" s="21"/>
    </row>
    <row r="21" spans="1:17" ht="36.450000000000003" customHeight="1" x14ac:dyDescent="0.3">
      <c r="A21" s="14" t="s">
        <v>177</v>
      </c>
      <c r="C21" s="129">
        <v>8.8800000000000008</v>
      </c>
      <c r="D21" s="414">
        <v>1.5</v>
      </c>
      <c r="E21" s="14" t="s">
        <v>178</v>
      </c>
      <c r="G21" s="29"/>
      <c r="H21" s="29"/>
      <c r="I21" s="29"/>
      <c r="J21" s="889" t="s">
        <v>906</v>
      </c>
      <c r="K21" s="889"/>
      <c r="L21" s="889"/>
      <c r="M21" s="889"/>
      <c r="N21" s="889"/>
      <c r="O21" s="889"/>
      <c r="P21" s="889"/>
      <c r="Q21" s="737"/>
    </row>
    <row r="22" spans="1:17" x14ac:dyDescent="0.3">
      <c r="G22" s="29"/>
      <c r="H22" s="29"/>
      <c r="I22" s="29"/>
      <c r="J22" s="2"/>
      <c r="K22" s="2"/>
      <c r="L22" s="2"/>
      <c r="M22" s="2"/>
      <c r="N22" s="2"/>
      <c r="O22" s="21"/>
    </row>
    <row r="23" spans="1:17" x14ac:dyDescent="0.3">
      <c r="A23" s="139" t="s">
        <v>179</v>
      </c>
      <c r="G23" s="29"/>
      <c r="H23" s="29"/>
      <c r="I23" s="29"/>
      <c r="J23" s="29"/>
      <c r="K23" s="29"/>
      <c r="L23" s="29"/>
      <c r="M23" s="29"/>
      <c r="N23" s="29"/>
    </row>
    <row r="24" spans="1:17" x14ac:dyDescent="0.3">
      <c r="A24" s="14" t="s">
        <v>280</v>
      </c>
      <c r="K24"/>
      <c r="L24"/>
    </row>
    <row r="26" spans="1:17" x14ac:dyDescent="0.3">
      <c r="B26" s="738"/>
      <c r="C26" s="739"/>
      <c r="D26" s="740" t="s">
        <v>167</v>
      </c>
      <c r="E26" s="739"/>
      <c r="F26" s="739"/>
      <c r="G26" s="741"/>
      <c r="K26"/>
      <c r="L26"/>
      <c r="M26"/>
      <c r="N26"/>
      <c r="O26"/>
    </row>
    <row r="27" spans="1:17" x14ac:dyDescent="0.3">
      <c r="B27" s="740" t="s">
        <v>166</v>
      </c>
      <c r="C27" s="740" t="s">
        <v>180</v>
      </c>
      <c r="D27" s="738">
        <v>2906</v>
      </c>
      <c r="E27" s="742">
        <v>2907</v>
      </c>
      <c r="F27" s="742">
        <v>2908</v>
      </c>
      <c r="G27" s="743" t="s">
        <v>181</v>
      </c>
      <c r="K27"/>
      <c r="L27"/>
      <c r="M27"/>
      <c r="N27"/>
      <c r="O27"/>
    </row>
    <row r="28" spans="1:17" x14ac:dyDescent="0.3">
      <c r="B28" s="738">
        <v>1</v>
      </c>
      <c r="C28" s="738" t="s">
        <v>182</v>
      </c>
      <c r="D28" s="751">
        <v>12077.5</v>
      </c>
      <c r="E28" s="761"/>
      <c r="F28" s="752">
        <v>9000</v>
      </c>
      <c r="G28" s="753">
        <v>21077.5</v>
      </c>
      <c r="K28"/>
      <c r="L28"/>
      <c r="M28"/>
      <c r="N28"/>
      <c r="O28"/>
    </row>
    <row r="29" spans="1:17" x14ac:dyDescent="0.3">
      <c r="B29" s="744"/>
      <c r="C29" s="745" t="s">
        <v>183</v>
      </c>
      <c r="D29" s="757">
        <v>1912</v>
      </c>
      <c r="E29" s="727"/>
      <c r="F29" s="727">
        <v>151</v>
      </c>
      <c r="G29" s="758">
        <v>2063</v>
      </c>
      <c r="K29"/>
      <c r="L29"/>
      <c r="M29"/>
      <c r="N29"/>
      <c r="O29"/>
    </row>
    <row r="30" spans="1:17" x14ac:dyDescent="0.3">
      <c r="B30" s="738">
        <v>2</v>
      </c>
      <c r="C30" s="738" t="s">
        <v>182</v>
      </c>
      <c r="D30" s="756"/>
      <c r="E30" s="752">
        <v>2439.8000000000002</v>
      </c>
      <c r="F30" s="752">
        <v>1104</v>
      </c>
      <c r="G30" s="753">
        <v>3543.8</v>
      </c>
      <c r="K30"/>
      <c r="L30"/>
      <c r="M30"/>
      <c r="N30"/>
      <c r="O30"/>
    </row>
    <row r="31" spans="1:17" x14ac:dyDescent="0.3">
      <c r="B31" s="744"/>
      <c r="C31" s="745" t="s">
        <v>183</v>
      </c>
      <c r="D31" s="754"/>
      <c r="E31" s="415">
        <v>136</v>
      </c>
      <c r="F31" s="415">
        <v>32</v>
      </c>
      <c r="G31" s="755">
        <v>168</v>
      </c>
      <c r="K31"/>
      <c r="L31"/>
      <c r="M31"/>
      <c r="N31"/>
      <c r="O31"/>
    </row>
    <row r="32" spans="1:17" x14ac:dyDescent="0.3">
      <c r="B32" s="738" t="s">
        <v>184</v>
      </c>
      <c r="C32" s="739"/>
      <c r="D32" s="751">
        <v>12077.5</v>
      </c>
      <c r="E32" s="752">
        <v>2439.8000000000002</v>
      </c>
      <c r="F32" s="752">
        <v>10104</v>
      </c>
      <c r="G32" s="753">
        <v>24621.3</v>
      </c>
      <c r="K32"/>
      <c r="L32"/>
      <c r="M32"/>
      <c r="N32"/>
      <c r="O32"/>
    </row>
    <row r="33" spans="1:18" x14ac:dyDescent="0.3">
      <c r="B33" s="746" t="s">
        <v>185</v>
      </c>
      <c r="C33" s="747"/>
      <c r="D33" s="759">
        <v>1912</v>
      </c>
      <c r="E33" s="762">
        <v>136</v>
      </c>
      <c r="F33" s="762">
        <v>183</v>
      </c>
      <c r="G33" s="760">
        <v>2231</v>
      </c>
      <c r="H33" s="140"/>
      <c r="I33" s="140"/>
      <c r="K33"/>
      <c r="L33"/>
      <c r="M33"/>
      <c r="N33"/>
      <c r="O33"/>
    </row>
    <row r="34" spans="1:18" x14ac:dyDescent="0.3">
      <c r="B34" s="37"/>
      <c r="C34" s="37"/>
      <c r="D34" s="141"/>
      <c r="E34" s="141"/>
      <c r="F34" s="141"/>
      <c r="G34" s="141"/>
      <c r="H34" s="140"/>
      <c r="I34" s="140"/>
      <c r="K34"/>
      <c r="L34"/>
      <c r="M34"/>
      <c r="N34"/>
      <c r="O34"/>
    </row>
    <row r="35" spans="1:18" x14ac:dyDescent="0.3">
      <c r="B35" s="37" t="s">
        <v>186</v>
      </c>
      <c r="C35" s="37"/>
      <c r="D35" s="141"/>
      <c r="E35" s="141"/>
      <c r="F35" s="141"/>
      <c r="G35" s="141"/>
      <c r="H35" s="140"/>
      <c r="I35" s="140"/>
      <c r="K35"/>
      <c r="L35"/>
      <c r="M35"/>
      <c r="N35"/>
      <c r="O35"/>
    </row>
    <row r="36" spans="1:18" ht="18" thickBot="1" x14ac:dyDescent="0.35">
      <c r="A36" s="37"/>
      <c r="B36" s="37"/>
      <c r="C36" s="141"/>
      <c r="D36" s="141"/>
      <c r="E36" s="141"/>
      <c r="F36" s="141"/>
      <c r="G36" s="140"/>
      <c r="K36"/>
      <c r="L36"/>
      <c r="M36"/>
      <c r="N36"/>
      <c r="O36"/>
    </row>
    <row r="37" spans="1:18" ht="18" thickBot="1" x14ac:dyDescent="0.35">
      <c r="A37" s="37"/>
      <c r="C37" s="882" t="s">
        <v>187</v>
      </c>
      <c r="D37" s="789"/>
      <c r="E37" s="883" t="s">
        <v>188</v>
      </c>
      <c r="F37" s="884"/>
      <c r="G37" s="883" t="s">
        <v>189</v>
      </c>
      <c r="H37" s="884"/>
      <c r="I37" s="736"/>
      <c r="K37"/>
      <c r="L37"/>
      <c r="M37"/>
      <c r="N37"/>
    </row>
    <row r="38" spans="1:18" x14ac:dyDescent="0.3">
      <c r="A38" s="127" t="s">
        <v>190</v>
      </c>
      <c r="C38" s="27"/>
      <c r="D38" s="142">
        <f>D32</f>
        <v>12077.5</v>
      </c>
      <c r="E38" s="143"/>
      <c r="F38" s="142">
        <f>E32</f>
        <v>2439.8000000000002</v>
      </c>
      <c r="G38" s="143"/>
      <c r="H38" s="142">
        <f>F32</f>
        <v>10104</v>
      </c>
      <c r="I38" s="729"/>
      <c r="K38"/>
      <c r="L38"/>
      <c r="M38"/>
      <c r="N38"/>
    </row>
    <row r="39" spans="1:18" x14ac:dyDescent="0.3">
      <c r="A39" s="416"/>
      <c r="C39" s="417"/>
      <c r="D39" s="418"/>
      <c r="E39" s="417"/>
      <c r="F39" s="418"/>
      <c r="G39" s="417"/>
      <c r="H39" s="418"/>
      <c r="I39" s="416"/>
      <c r="J39" s="14" t="s">
        <v>907</v>
      </c>
      <c r="K39"/>
      <c r="L39"/>
      <c r="M39"/>
      <c r="N39"/>
    </row>
    <row r="40" spans="1:18" x14ac:dyDescent="0.3">
      <c r="A40" s="355" t="s">
        <v>44</v>
      </c>
      <c r="C40" s="203" t="s">
        <v>191</v>
      </c>
      <c r="D40" s="419" t="s">
        <v>192</v>
      </c>
      <c r="E40" s="203" t="s">
        <v>191</v>
      </c>
      <c r="F40" s="419" t="s">
        <v>192</v>
      </c>
      <c r="G40" s="203" t="s">
        <v>191</v>
      </c>
      <c r="H40" s="419" t="s">
        <v>192</v>
      </c>
      <c r="I40" s="730"/>
      <c r="K40"/>
      <c r="L40"/>
      <c r="M40"/>
      <c r="N40"/>
    </row>
    <row r="41" spans="1:18" x14ac:dyDescent="0.3">
      <c r="A41" s="416" t="s">
        <v>61</v>
      </c>
      <c r="C41" s="417">
        <f>D29</f>
        <v>1912</v>
      </c>
      <c r="D41" s="418">
        <f>D31</f>
        <v>0</v>
      </c>
      <c r="E41" s="417">
        <f>E29</f>
        <v>0</v>
      </c>
      <c r="F41" s="418">
        <f>E31</f>
        <v>136</v>
      </c>
      <c r="G41" s="417">
        <f>F29</f>
        <v>151</v>
      </c>
      <c r="H41" s="418">
        <f>F31</f>
        <v>32</v>
      </c>
      <c r="I41" s="416"/>
      <c r="K41"/>
      <c r="L41"/>
      <c r="M41"/>
      <c r="N41"/>
    </row>
    <row r="42" spans="1:18" ht="21" x14ac:dyDescent="0.6">
      <c r="A42" s="416" t="s">
        <v>159</v>
      </c>
      <c r="C42" s="420">
        <f>C20</f>
        <v>6.5</v>
      </c>
      <c r="D42" s="421">
        <f>C21</f>
        <v>8.8800000000000008</v>
      </c>
      <c r="E42" s="422">
        <f>C20</f>
        <v>6.5</v>
      </c>
      <c r="F42" s="421">
        <f>C21</f>
        <v>8.8800000000000008</v>
      </c>
      <c r="G42" s="420">
        <f>C20</f>
        <v>6.5</v>
      </c>
      <c r="H42" s="421">
        <f>C21</f>
        <v>8.8800000000000008</v>
      </c>
      <c r="I42" s="731"/>
      <c r="K42"/>
      <c r="L42"/>
      <c r="M42"/>
      <c r="N42"/>
    </row>
    <row r="43" spans="1:18" x14ac:dyDescent="0.3">
      <c r="A43" s="416" t="s">
        <v>193</v>
      </c>
      <c r="C43" s="423">
        <f t="shared" ref="C43:H43" si="1">C41*C42</f>
        <v>12428</v>
      </c>
      <c r="D43" s="424">
        <f t="shared" si="1"/>
        <v>0</v>
      </c>
      <c r="E43" s="417">
        <f t="shared" si="1"/>
        <v>0</v>
      </c>
      <c r="F43" s="424">
        <f t="shared" si="1"/>
        <v>1207.68</v>
      </c>
      <c r="G43" s="423">
        <f t="shared" si="1"/>
        <v>981.5</v>
      </c>
      <c r="H43" s="424">
        <f t="shared" si="1"/>
        <v>284.16000000000003</v>
      </c>
      <c r="I43" s="732"/>
      <c r="K43"/>
      <c r="L43"/>
      <c r="M43"/>
      <c r="N43"/>
    </row>
    <row r="44" spans="1:18" x14ac:dyDescent="0.3">
      <c r="A44" s="355" t="s">
        <v>194</v>
      </c>
      <c r="C44" s="423"/>
      <c r="D44" s="425">
        <f>SUM(C43:D43)</f>
        <v>12428</v>
      </c>
      <c r="E44" s="426"/>
      <c r="F44" s="425">
        <f>SUM(E43:F43)</f>
        <v>1207.68</v>
      </c>
      <c r="G44" s="426"/>
      <c r="H44" s="425">
        <f>SUM(G43:H43)</f>
        <v>1265.6600000000001</v>
      </c>
      <c r="I44" s="733"/>
      <c r="J44"/>
      <c r="K44"/>
      <c r="L44"/>
      <c r="M44"/>
      <c r="N44"/>
      <c r="O44"/>
      <c r="P44"/>
      <c r="Q44"/>
      <c r="R44"/>
    </row>
    <row r="45" spans="1:18" x14ac:dyDescent="0.3">
      <c r="A45" s="416"/>
      <c r="C45" s="417"/>
      <c r="D45" s="418"/>
      <c r="E45" s="417"/>
      <c r="F45" s="418"/>
      <c r="G45" s="417"/>
      <c r="H45" s="418"/>
      <c r="I45" s="416"/>
      <c r="J45"/>
      <c r="K45"/>
      <c r="L45"/>
      <c r="M45"/>
      <c r="N45"/>
      <c r="O45"/>
      <c r="P45"/>
      <c r="Q45"/>
      <c r="R45"/>
    </row>
    <row r="46" spans="1:18" x14ac:dyDescent="0.3">
      <c r="A46" s="355" t="s">
        <v>70</v>
      </c>
      <c r="C46" s="417"/>
      <c r="D46" s="418"/>
      <c r="E46" s="417"/>
      <c r="F46" s="418"/>
      <c r="G46" s="417"/>
      <c r="H46" s="418"/>
      <c r="I46" s="416"/>
      <c r="J46"/>
      <c r="K46"/>
      <c r="L46"/>
      <c r="M46"/>
      <c r="N46"/>
      <c r="O46"/>
      <c r="P46"/>
      <c r="Q46"/>
      <c r="R46"/>
    </row>
    <row r="47" spans="1:18" x14ac:dyDescent="0.3">
      <c r="A47" s="416" t="s">
        <v>195</v>
      </c>
      <c r="C47" s="417">
        <f>C41</f>
        <v>1912</v>
      </c>
      <c r="D47" s="418"/>
      <c r="E47" s="427">
        <f>E41</f>
        <v>0</v>
      </c>
      <c r="F47" s="418"/>
      <c r="G47" s="417">
        <f>G41</f>
        <v>151</v>
      </c>
      <c r="H47" s="418"/>
      <c r="I47" s="416"/>
      <c r="J47"/>
      <c r="K47"/>
      <c r="L47"/>
      <c r="M47"/>
      <c r="N47"/>
      <c r="O47"/>
      <c r="P47"/>
      <c r="Q47"/>
      <c r="R47"/>
    </row>
    <row r="48" spans="1:18" x14ac:dyDescent="0.3">
      <c r="A48" s="416" t="s">
        <v>196</v>
      </c>
      <c r="C48" s="428">
        <v>3</v>
      </c>
      <c r="D48" s="418"/>
      <c r="E48" s="428">
        <v>3</v>
      </c>
      <c r="F48" s="418"/>
      <c r="G48" s="428">
        <v>3</v>
      </c>
      <c r="H48" s="418"/>
      <c r="I48" s="416"/>
      <c r="J48"/>
      <c r="K48"/>
      <c r="L48"/>
      <c r="M48"/>
      <c r="N48"/>
      <c r="O48"/>
      <c r="P48"/>
      <c r="Q48"/>
      <c r="R48"/>
    </row>
    <row r="49" spans="1:18" x14ac:dyDescent="0.3">
      <c r="A49" s="416" t="s">
        <v>197</v>
      </c>
      <c r="C49" s="429">
        <f>C47*C48</f>
        <v>5736</v>
      </c>
      <c r="D49" s="418"/>
      <c r="E49" s="429">
        <f>E47*E48</f>
        <v>0</v>
      </c>
      <c r="F49" s="418"/>
      <c r="G49" s="429">
        <f>G47*G48</f>
        <v>453</v>
      </c>
      <c r="H49" s="418"/>
      <c r="I49" s="416"/>
      <c r="J49"/>
      <c r="K49"/>
      <c r="L49"/>
      <c r="M49"/>
      <c r="N49"/>
      <c r="O49"/>
      <c r="P49"/>
      <c r="Q49"/>
      <c r="R49"/>
    </row>
    <row r="50" spans="1:18" x14ac:dyDescent="0.3">
      <c r="A50" s="416" t="s">
        <v>198</v>
      </c>
      <c r="C50" s="423"/>
      <c r="D50" s="430">
        <f>D41</f>
        <v>0</v>
      </c>
      <c r="E50" s="417"/>
      <c r="F50" s="431">
        <f>F41</f>
        <v>136</v>
      </c>
      <c r="G50" s="417"/>
      <c r="H50" s="431">
        <f>H41</f>
        <v>32</v>
      </c>
      <c r="I50" s="439"/>
      <c r="J50"/>
      <c r="K50"/>
      <c r="L50"/>
      <c r="M50"/>
      <c r="N50"/>
      <c r="O50"/>
      <c r="P50"/>
      <c r="Q50"/>
      <c r="R50"/>
    </row>
    <row r="51" spans="1:18" x14ac:dyDescent="0.3">
      <c r="A51" s="416" t="s">
        <v>461</v>
      </c>
      <c r="C51" s="423"/>
      <c r="D51" s="432">
        <f>C21</f>
        <v>8.8800000000000008</v>
      </c>
      <c r="E51" s="417"/>
      <c r="F51" s="432">
        <f>C21</f>
        <v>8.8800000000000008</v>
      </c>
      <c r="G51" s="417"/>
      <c r="H51" s="432">
        <f>C21</f>
        <v>8.8800000000000008</v>
      </c>
      <c r="I51" s="443"/>
      <c r="J51"/>
      <c r="K51"/>
      <c r="L51"/>
      <c r="M51"/>
      <c r="N51"/>
      <c r="O51"/>
      <c r="P51"/>
      <c r="Q51"/>
      <c r="R51"/>
    </row>
    <row r="52" spans="1:18" x14ac:dyDescent="0.3">
      <c r="A52" s="416" t="s">
        <v>199</v>
      </c>
      <c r="C52" s="417"/>
      <c r="D52" s="433">
        <v>1.5</v>
      </c>
      <c r="E52" s="417"/>
      <c r="F52" s="433">
        <v>1.5</v>
      </c>
      <c r="G52" s="417"/>
      <c r="H52" s="433">
        <v>1.5</v>
      </c>
      <c r="I52" s="734"/>
      <c r="J52"/>
      <c r="K52"/>
      <c r="L52"/>
      <c r="M52"/>
      <c r="N52"/>
      <c r="O52"/>
      <c r="P52"/>
      <c r="Q52"/>
      <c r="R52"/>
    </row>
    <row r="53" spans="1:18" x14ac:dyDescent="0.3">
      <c r="A53" s="416" t="s">
        <v>200</v>
      </c>
      <c r="C53" s="417"/>
      <c r="D53" s="434">
        <f>D50*D52</f>
        <v>0</v>
      </c>
      <c r="E53" s="417"/>
      <c r="F53" s="434">
        <f>F50*F52*F51</f>
        <v>1811.5200000000002</v>
      </c>
      <c r="G53" s="417"/>
      <c r="H53" s="434">
        <f>H50*H52*H51</f>
        <v>426.24</v>
      </c>
      <c r="I53" s="735"/>
      <c r="J53"/>
      <c r="K53"/>
      <c r="L53"/>
      <c r="M53"/>
      <c r="N53"/>
      <c r="O53"/>
      <c r="P53"/>
      <c r="Q53"/>
      <c r="R53"/>
    </row>
    <row r="54" spans="1:18" x14ac:dyDescent="0.3">
      <c r="A54" s="355" t="s">
        <v>201</v>
      </c>
      <c r="C54" s="417"/>
      <c r="D54" s="425">
        <f>C49+D53</f>
        <v>5736</v>
      </c>
      <c r="E54" s="426"/>
      <c r="F54" s="425">
        <f>E49+F53</f>
        <v>1811.5200000000002</v>
      </c>
      <c r="G54" s="426"/>
      <c r="H54" s="425">
        <f>G49+H53</f>
        <v>879.24</v>
      </c>
      <c r="I54" s="733"/>
      <c r="J54"/>
      <c r="K54"/>
      <c r="L54"/>
      <c r="M54"/>
      <c r="N54"/>
      <c r="O54"/>
      <c r="P54"/>
      <c r="Q54"/>
      <c r="R54"/>
    </row>
    <row r="55" spans="1:18" x14ac:dyDescent="0.3">
      <c r="A55" s="416"/>
      <c r="C55" s="417"/>
      <c r="D55" s="418"/>
      <c r="E55" s="417"/>
      <c r="F55" s="418"/>
      <c r="G55" s="417"/>
      <c r="H55" s="418"/>
      <c r="I55" s="416"/>
      <c r="J55"/>
      <c r="K55"/>
      <c r="L55"/>
      <c r="M55"/>
      <c r="N55"/>
    </row>
    <row r="56" spans="1:18" ht="18" thickBot="1" x14ac:dyDescent="0.35">
      <c r="A56" s="355" t="s">
        <v>202</v>
      </c>
      <c r="C56" s="435"/>
      <c r="D56" s="436">
        <f>D38+D44+D54</f>
        <v>30241.5</v>
      </c>
      <c r="E56" s="437"/>
      <c r="F56" s="436">
        <f>F38+F44+F54</f>
        <v>5459.0000000000009</v>
      </c>
      <c r="G56" s="437"/>
      <c r="H56" s="436">
        <f>H38+H44+H54</f>
        <v>12248.9</v>
      </c>
      <c r="I56" s="733"/>
      <c r="J56"/>
      <c r="K56"/>
      <c r="L56"/>
      <c r="M56"/>
      <c r="N56"/>
    </row>
    <row r="57" spans="1:18" x14ac:dyDescent="0.3">
      <c r="A57" s="416"/>
      <c r="C57" s="416"/>
      <c r="D57" s="416"/>
      <c r="E57" s="416"/>
      <c r="F57" s="416"/>
      <c r="G57" s="416"/>
      <c r="H57" s="416"/>
      <c r="I57" s="416"/>
      <c r="J57"/>
      <c r="K57"/>
      <c r="L57"/>
      <c r="M57"/>
      <c r="N57"/>
    </row>
    <row r="58" spans="1:18" x14ac:dyDescent="0.3">
      <c r="A58" s="438"/>
      <c r="B58" s="416"/>
      <c r="C58" s="416"/>
      <c r="D58" s="416"/>
      <c r="E58" s="416"/>
      <c r="F58" s="416"/>
      <c r="G58" s="439"/>
      <c r="J58"/>
      <c r="K58"/>
      <c r="L58"/>
      <c r="M58"/>
      <c r="N58"/>
    </row>
    <row r="59" spans="1:18" x14ac:dyDescent="0.3">
      <c r="J59"/>
      <c r="K59"/>
      <c r="L59"/>
      <c r="M59"/>
      <c r="N59"/>
    </row>
    <row r="60" spans="1:18" x14ac:dyDescent="0.3">
      <c r="J60" s="2" t="s">
        <v>908</v>
      </c>
      <c r="K60"/>
      <c r="L60"/>
      <c r="M60"/>
      <c r="N60"/>
    </row>
    <row r="61" spans="1:18" x14ac:dyDescent="0.3">
      <c r="B61" s="144"/>
      <c r="J61"/>
      <c r="K61"/>
      <c r="L61"/>
      <c r="M61"/>
      <c r="N61"/>
    </row>
    <row r="62" spans="1:18" x14ac:dyDescent="0.3">
      <c r="J62"/>
      <c r="K62"/>
      <c r="L62"/>
      <c r="M62"/>
      <c r="N62"/>
    </row>
    <row r="63" spans="1:18" x14ac:dyDescent="0.3">
      <c r="J63"/>
      <c r="K63"/>
      <c r="L63"/>
      <c r="M63"/>
      <c r="N63"/>
    </row>
    <row r="64" spans="1:18" x14ac:dyDescent="0.3">
      <c r="J64"/>
      <c r="K64"/>
      <c r="L64"/>
      <c r="M64"/>
      <c r="N64"/>
    </row>
    <row r="65" spans="2:14" x14ac:dyDescent="0.3">
      <c r="B65" s="144"/>
      <c r="J65"/>
      <c r="K65"/>
      <c r="L65"/>
      <c r="M65"/>
      <c r="N65"/>
    </row>
    <row r="66" spans="2:14" x14ac:dyDescent="0.3">
      <c r="J66"/>
      <c r="K66"/>
      <c r="L66"/>
      <c r="M66"/>
      <c r="N66"/>
    </row>
    <row r="67" spans="2:14" x14ac:dyDescent="0.3">
      <c r="J67"/>
      <c r="K67"/>
      <c r="L67"/>
      <c r="M67"/>
      <c r="N67"/>
    </row>
    <row r="68" spans="2:14" x14ac:dyDescent="0.3">
      <c r="B68" s="144"/>
      <c r="J68"/>
      <c r="K68"/>
      <c r="L68"/>
      <c r="M68"/>
      <c r="N68"/>
    </row>
    <row r="69" spans="2:14" x14ac:dyDescent="0.3">
      <c r="B69"/>
      <c r="C69"/>
      <c r="D69"/>
      <c r="E69"/>
      <c r="F69"/>
      <c r="G69"/>
      <c r="H69"/>
    </row>
    <row r="70" spans="2:14" x14ac:dyDescent="0.3">
      <c r="B70"/>
      <c r="C70"/>
      <c r="D70"/>
      <c r="E70"/>
      <c r="F70"/>
      <c r="G70"/>
      <c r="H70"/>
      <c r="J70" s="150"/>
    </row>
    <row r="71" spans="2:14" x14ac:dyDescent="0.3">
      <c r="B71"/>
      <c r="C71"/>
      <c r="D71"/>
      <c r="E71"/>
      <c r="F71"/>
      <c r="G71"/>
      <c r="H71"/>
    </row>
    <row r="72" spans="2:14" x14ac:dyDescent="0.3">
      <c r="B72"/>
      <c r="C72"/>
      <c r="D72"/>
      <c r="E72"/>
      <c r="F72"/>
      <c r="G72"/>
      <c r="H72"/>
    </row>
    <row r="73" spans="2:14" x14ac:dyDescent="0.3">
      <c r="B73"/>
      <c r="C73"/>
      <c r="D73"/>
      <c r="E73"/>
      <c r="F73"/>
      <c r="G73"/>
      <c r="H73"/>
      <c r="K73" s="144"/>
    </row>
    <row r="74" spans="2:14" x14ac:dyDescent="0.3">
      <c r="B74"/>
      <c r="C74"/>
      <c r="D74"/>
      <c r="E74"/>
      <c r="F74"/>
      <c r="G74"/>
      <c r="H74"/>
    </row>
    <row r="75" spans="2:14" x14ac:dyDescent="0.3">
      <c r="B75"/>
      <c r="C75"/>
      <c r="D75"/>
      <c r="E75"/>
      <c r="F75"/>
      <c r="G75"/>
      <c r="H75"/>
    </row>
    <row r="76" spans="2:14" x14ac:dyDescent="0.3">
      <c r="B76"/>
      <c r="C76"/>
      <c r="D76"/>
    </row>
    <row r="77" spans="2:14" x14ac:dyDescent="0.3">
      <c r="B77"/>
      <c r="C77"/>
      <c r="D77"/>
      <c r="K77" s="144"/>
    </row>
    <row r="78" spans="2:14" x14ac:dyDescent="0.3">
      <c r="B78"/>
      <c r="C78"/>
      <c r="D78"/>
    </row>
    <row r="79" spans="2:14" x14ac:dyDescent="0.3">
      <c r="B79"/>
      <c r="C79"/>
      <c r="D79"/>
    </row>
    <row r="80" spans="2:14" x14ac:dyDescent="0.3">
      <c r="B80"/>
      <c r="C80"/>
      <c r="D80"/>
      <c r="K80" s="144"/>
    </row>
    <row r="81" spans="2:11" x14ac:dyDescent="0.3">
      <c r="B81"/>
      <c r="C81"/>
      <c r="D81"/>
    </row>
    <row r="82" spans="2:11" x14ac:dyDescent="0.3">
      <c r="B82"/>
      <c r="C82"/>
      <c r="D82"/>
      <c r="K82" s="144"/>
    </row>
    <row r="83" spans="2:11" x14ac:dyDescent="0.3">
      <c r="B83"/>
      <c r="C83"/>
      <c r="D83"/>
    </row>
    <row r="84" spans="2:11" x14ac:dyDescent="0.3">
      <c r="B84"/>
      <c r="C84"/>
      <c r="D84"/>
    </row>
    <row r="85" spans="2:11" x14ac:dyDescent="0.3">
      <c r="B85"/>
      <c r="C85"/>
      <c r="D85"/>
      <c r="K85" s="144"/>
    </row>
    <row r="86" spans="2:11" x14ac:dyDescent="0.3">
      <c r="B86"/>
      <c r="C86"/>
      <c r="D86"/>
    </row>
    <row r="88" spans="2:11" x14ac:dyDescent="0.3">
      <c r="B88" s="144"/>
      <c r="K88" s="144"/>
    </row>
    <row r="91" spans="2:11" x14ac:dyDescent="0.3">
      <c r="K91" s="144"/>
    </row>
    <row r="92" spans="2:11" x14ac:dyDescent="0.3">
      <c r="B92" s="144"/>
    </row>
    <row r="93" spans="2:11" x14ac:dyDescent="0.3">
      <c r="K93" s="144"/>
    </row>
    <row r="95" spans="2:11" x14ac:dyDescent="0.3">
      <c r="B95" s="144"/>
    </row>
    <row r="96" spans="2:11" x14ac:dyDescent="0.3">
      <c r="K96" s="144"/>
    </row>
    <row r="97" spans="10:16" ht="40.049999999999997" customHeight="1" x14ac:dyDescent="0.3">
      <c r="J97" s="801" t="s">
        <v>909</v>
      </c>
      <c r="K97" s="801"/>
      <c r="L97" s="801"/>
      <c r="M97" s="801"/>
      <c r="N97" s="801"/>
      <c r="O97" s="801"/>
      <c r="P97" s="801"/>
    </row>
    <row r="100" spans="10:16" x14ac:dyDescent="0.3">
      <c r="K100" s="144"/>
    </row>
    <row r="104" spans="10:16" x14ac:dyDescent="0.3">
      <c r="K104" s="144"/>
    </row>
    <row r="107" spans="10:16" x14ac:dyDescent="0.3">
      <c r="K107" s="144"/>
    </row>
    <row r="110" spans="10:16" x14ac:dyDescent="0.3">
      <c r="J110" s="14" t="s">
        <v>910</v>
      </c>
    </row>
  </sheetData>
  <mergeCells count="10">
    <mergeCell ref="J97:P97"/>
    <mergeCell ref="J2:O2"/>
    <mergeCell ref="J3:O3"/>
    <mergeCell ref="J4:O4"/>
    <mergeCell ref="J21:P21"/>
    <mergeCell ref="C37:D37"/>
    <mergeCell ref="E37:F37"/>
    <mergeCell ref="G37:H37"/>
    <mergeCell ref="A1:G1"/>
    <mergeCell ref="A3:G3"/>
  </mergeCells>
  <phoneticPr fontId="5" type="noConversion"/>
  <hyperlinks>
    <hyperlink ref="A3" r:id="rId2" xr:uid="{00000000-0004-0000-1600-000000000000}"/>
  </hyperlinks>
  <pageMargins left="0.75" right="0.75" top="1" bottom="1" header="0.5" footer="0.5"/>
  <pageSetup scale="80" orientation="landscape" r:id="rId3"/>
  <headerFooter alignWithMargins="0">
    <oddFooter>&amp;CCopyright © 2022 by McGraw Hill. All rights reserved. No reproduction or distribution without the prior written consent of McGraw Hill.</oddFooter>
  </headerFooter>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111"/>
  <sheetViews>
    <sheetView showGridLines="0" topLeftCell="A81" zoomScaleNormal="100" workbookViewId="0">
      <selection activeCell="B37" sqref="B37"/>
    </sheetView>
  </sheetViews>
  <sheetFormatPr defaultColWidth="9.21875" defaultRowHeight="17.399999999999999" x14ac:dyDescent="0.3"/>
  <cols>
    <col min="1" max="1" width="5.77734375" style="14" customWidth="1"/>
    <col min="2" max="2" width="30.21875" style="14" customWidth="1"/>
    <col min="3" max="3" width="27.109375" style="14" bestFit="1" customWidth="1"/>
    <col min="4" max="7" width="16.33203125" style="14" bestFit="1" customWidth="1"/>
    <col min="8" max="8" width="23.77734375" style="14" customWidth="1"/>
    <col min="9" max="11" width="11.21875" style="14" customWidth="1"/>
    <col min="12" max="12" width="12.77734375" style="14" customWidth="1"/>
    <col min="13" max="13" width="11.21875" style="14" bestFit="1" customWidth="1"/>
    <col min="14" max="14" width="5" style="14" customWidth="1"/>
    <col min="15" max="15" width="9.5546875" style="14" bestFit="1" customWidth="1"/>
    <col min="16" max="16" width="5" style="14" customWidth="1"/>
    <col min="17" max="17" width="9.5546875" style="14" bestFit="1" customWidth="1"/>
    <col min="18" max="18" width="5" style="14" customWidth="1"/>
    <col min="19" max="19" width="6.21875" style="14" customWidth="1"/>
    <col min="20" max="20" width="6.5546875" style="14" customWidth="1"/>
    <col min="21" max="21" width="11.21875" style="14" bestFit="1" customWidth="1"/>
    <col min="22" max="22" width="10.5546875" style="14" bestFit="1" customWidth="1"/>
    <col min="23" max="16384" width="9.21875" style="14"/>
  </cols>
  <sheetData>
    <row r="1" spans="1:22" ht="21" customHeight="1" thickBot="1" x14ac:dyDescent="0.45">
      <c r="A1" s="765" t="s">
        <v>524</v>
      </c>
      <c r="B1" s="766"/>
      <c r="C1" s="766"/>
      <c r="D1" s="766"/>
      <c r="E1" s="766"/>
      <c r="F1" s="766"/>
      <c r="G1" s="766"/>
      <c r="H1" s="776"/>
    </row>
    <row r="2" spans="1:22" x14ac:dyDescent="0.3">
      <c r="A2" s="14" t="s">
        <v>452</v>
      </c>
    </row>
    <row r="3" spans="1:22" x14ac:dyDescent="0.3">
      <c r="J3" s="886" t="s">
        <v>899</v>
      </c>
      <c r="K3" s="886"/>
      <c r="L3" s="886"/>
      <c r="M3" s="886"/>
      <c r="N3" s="886"/>
      <c r="O3" s="886"/>
    </row>
    <row r="4" spans="1:22" x14ac:dyDescent="0.3">
      <c r="B4" s="127" t="s">
        <v>163</v>
      </c>
      <c r="J4" s="887" t="s">
        <v>900</v>
      </c>
      <c r="K4" s="887"/>
      <c r="L4" s="887"/>
      <c r="M4" s="887"/>
      <c r="N4" s="887"/>
      <c r="O4" s="887"/>
    </row>
    <row r="5" spans="1:22" x14ac:dyDescent="0.3">
      <c r="B5" s="127" t="s">
        <v>164</v>
      </c>
      <c r="J5" s="888" t="s">
        <v>901</v>
      </c>
      <c r="K5" s="888"/>
      <c r="L5" s="888"/>
      <c r="M5" s="888"/>
      <c r="N5" s="888"/>
      <c r="O5" s="888"/>
    </row>
    <row r="6" spans="1:22" ht="18" thickBot="1" x14ac:dyDescent="0.35">
      <c r="B6" s="127" t="s">
        <v>203</v>
      </c>
    </row>
    <row r="7" spans="1:22" ht="35.4" thickBot="1" x14ac:dyDescent="0.35">
      <c r="B7" s="590" t="s">
        <v>166</v>
      </c>
      <c r="C7" s="591" t="s">
        <v>167</v>
      </c>
      <c r="D7" s="593" t="s">
        <v>168</v>
      </c>
      <c r="E7" s="593" t="s">
        <v>169</v>
      </c>
      <c r="F7" s="593" t="s">
        <v>170</v>
      </c>
      <c r="G7" s="594" t="s">
        <v>171</v>
      </c>
      <c r="Q7" s="29"/>
      <c r="R7" s="29"/>
      <c r="S7" s="29"/>
      <c r="T7" s="29"/>
      <c r="U7" s="29"/>
      <c r="V7" s="29"/>
    </row>
    <row r="8" spans="1:22" x14ac:dyDescent="0.3">
      <c r="B8" s="32">
        <v>1</v>
      </c>
      <c r="C8" s="23">
        <v>2906</v>
      </c>
      <c r="D8" s="442">
        <f>4550</f>
        <v>4550</v>
      </c>
      <c r="E8" s="443">
        <f>1.34</f>
        <v>1.34</v>
      </c>
      <c r="F8" s="440">
        <f>D8*E8</f>
        <v>6097</v>
      </c>
      <c r="G8" s="131"/>
      <c r="Q8" s="29"/>
      <c r="R8" s="29"/>
      <c r="S8" s="29"/>
      <c r="T8" s="29"/>
      <c r="U8" s="29"/>
      <c r="V8" s="29"/>
    </row>
    <row r="9" spans="1:22" x14ac:dyDescent="0.3">
      <c r="B9" s="32">
        <v>1</v>
      </c>
      <c r="C9" s="23">
        <v>2906</v>
      </c>
      <c r="D9" s="442">
        <f>4430</f>
        <v>4430</v>
      </c>
      <c r="E9" s="443">
        <f>1.35</f>
        <v>1.35</v>
      </c>
      <c r="F9" s="440">
        <f t="shared" ref="F9:F15" si="0">D9*E9</f>
        <v>5980.5</v>
      </c>
      <c r="G9" s="131"/>
      <c r="Q9" s="29"/>
      <c r="R9" s="29"/>
      <c r="S9" s="29"/>
      <c r="T9" s="29"/>
      <c r="U9" s="29"/>
      <c r="V9" s="29"/>
    </row>
    <row r="10" spans="1:22" x14ac:dyDescent="0.3">
      <c r="B10" s="32">
        <v>1</v>
      </c>
      <c r="C10" s="23">
        <v>2906</v>
      </c>
      <c r="D10" s="442" t="s">
        <v>172</v>
      </c>
      <c r="E10" s="443" t="s">
        <v>172</v>
      </c>
      <c r="F10" s="440" t="s">
        <v>172</v>
      </c>
      <c r="G10" s="132">
        <v>1102</v>
      </c>
      <c r="P10" s="29"/>
      <c r="Q10" s="29"/>
      <c r="R10" s="29"/>
      <c r="S10" s="29"/>
      <c r="T10" s="29"/>
      <c r="U10" s="29"/>
      <c r="V10" s="29"/>
    </row>
    <row r="11" spans="1:22" x14ac:dyDescent="0.3">
      <c r="B11" s="32">
        <v>1</v>
      </c>
      <c r="C11" s="23">
        <v>2906</v>
      </c>
      <c r="D11" s="442"/>
      <c r="E11" s="443"/>
      <c r="F11" s="440" t="s">
        <v>172</v>
      </c>
      <c r="G11" s="132">
        <v>810</v>
      </c>
      <c r="P11" s="29"/>
      <c r="Q11" s="29"/>
      <c r="R11" s="29"/>
      <c r="S11" s="29"/>
      <c r="T11" s="29"/>
      <c r="U11" s="29"/>
      <c r="V11" s="29"/>
    </row>
    <row r="12" spans="1:22" x14ac:dyDescent="0.3">
      <c r="B12" s="32">
        <v>1</v>
      </c>
      <c r="C12" s="23">
        <v>2908</v>
      </c>
      <c r="D12" s="442">
        <v>1000</v>
      </c>
      <c r="E12" s="443">
        <v>9</v>
      </c>
      <c r="F12" s="440">
        <f t="shared" si="0"/>
        <v>9000</v>
      </c>
      <c r="G12" s="131"/>
      <c r="J12" s="728"/>
      <c r="K12" s="21"/>
      <c r="L12" s="21"/>
      <c r="M12" s="21"/>
      <c r="N12" s="2"/>
      <c r="O12" s="2"/>
      <c r="P12" s="29"/>
      <c r="Q12" s="29"/>
      <c r="R12" s="29"/>
      <c r="S12" s="29"/>
      <c r="T12" s="29"/>
      <c r="U12" s="29"/>
      <c r="V12" s="29"/>
    </row>
    <row r="13" spans="1:22" x14ac:dyDescent="0.3">
      <c r="B13" s="32">
        <v>1</v>
      </c>
      <c r="C13" s="23">
        <v>2908</v>
      </c>
      <c r="D13" s="442"/>
      <c r="E13" s="443"/>
      <c r="F13" s="440"/>
      <c r="G13" s="132">
        <v>151</v>
      </c>
      <c r="J13" s="29" t="s">
        <v>902</v>
      </c>
      <c r="P13" s="29"/>
    </row>
    <row r="14" spans="1:22" x14ac:dyDescent="0.3">
      <c r="B14" s="32">
        <v>2</v>
      </c>
      <c r="C14" s="23">
        <v>2907</v>
      </c>
      <c r="D14" s="442">
        <v>110</v>
      </c>
      <c r="E14" s="443">
        <v>22.18</v>
      </c>
      <c r="F14" s="440">
        <f t="shared" si="0"/>
        <v>2439.8000000000002</v>
      </c>
      <c r="G14" s="132">
        <v>136</v>
      </c>
      <c r="J14" s="21"/>
      <c r="K14" s="21"/>
      <c r="L14" s="21"/>
      <c r="M14" s="21"/>
      <c r="N14" s="2"/>
      <c r="O14" s="2"/>
      <c r="P14" s="29"/>
    </row>
    <row r="15" spans="1:22" ht="18" thickBot="1" x14ac:dyDescent="0.35">
      <c r="B15" s="133">
        <v>2</v>
      </c>
      <c r="C15" s="134">
        <v>2908</v>
      </c>
      <c r="D15" s="444">
        <v>23</v>
      </c>
      <c r="E15" s="445">
        <v>48</v>
      </c>
      <c r="F15" s="441">
        <f t="shared" si="0"/>
        <v>1104</v>
      </c>
      <c r="G15" s="137">
        <v>32</v>
      </c>
      <c r="H15" s="29"/>
      <c r="I15" s="29"/>
      <c r="J15" s="21"/>
      <c r="K15" s="21"/>
      <c r="L15" s="21"/>
      <c r="M15" s="21"/>
      <c r="N15" s="2"/>
      <c r="O15" s="2"/>
      <c r="P15" s="29"/>
    </row>
    <row r="16" spans="1:22" x14ac:dyDescent="0.3">
      <c r="D16" s="442"/>
      <c r="E16" s="443"/>
      <c r="F16" s="442"/>
      <c r="G16" s="129"/>
      <c r="H16" s="29"/>
      <c r="I16" s="29"/>
      <c r="N16" s="29"/>
      <c r="O16" s="29"/>
      <c r="P16" s="29"/>
    </row>
    <row r="17" spans="2:16" x14ac:dyDescent="0.3">
      <c r="B17" s="127" t="s">
        <v>173</v>
      </c>
      <c r="C17" s="633" t="s">
        <v>174</v>
      </c>
      <c r="D17" s="890" t="s">
        <v>132</v>
      </c>
      <c r="E17" s="890"/>
      <c r="F17" s="442"/>
      <c r="G17" s="129"/>
      <c r="H17" s="29"/>
      <c r="I17" s="29"/>
      <c r="N17" s="29"/>
      <c r="O17" s="29"/>
      <c r="P17" s="29"/>
    </row>
    <row r="18" spans="2:16" x14ac:dyDescent="0.3">
      <c r="B18" s="14" t="s">
        <v>175</v>
      </c>
      <c r="C18" s="129">
        <v>7.15</v>
      </c>
      <c r="D18" s="413">
        <v>3</v>
      </c>
      <c r="E18" s="443" t="s">
        <v>176</v>
      </c>
      <c r="F18" s="442"/>
      <c r="G18" s="129"/>
      <c r="H18" s="29"/>
      <c r="I18" s="29"/>
      <c r="J18" s="29"/>
      <c r="K18" s="29"/>
      <c r="L18" s="29"/>
      <c r="M18" s="29"/>
      <c r="N18" s="29"/>
      <c r="O18" s="29"/>
      <c r="P18" s="29"/>
    </row>
    <row r="19" spans="2:16" x14ac:dyDescent="0.3">
      <c r="B19" s="14" t="s">
        <v>177</v>
      </c>
      <c r="C19" s="129">
        <v>11.1</v>
      </c>
      <c r="D19" s="414">
        <v>1.5</v>
      </c>
      <c r="E19" s="416" t="s">
        <v>178</v>
      </c>
      <c r="F19" s="416"/>
      <c r="H19" s="29"/>
      <c r="I19" s="29"/>
      <c r="J19" s="2" t="s">
        <v>904</v>
      </c>
      <c r="K19" s="2"/>
      <c r="L19" s="2"/>
      <c r="M19" s="2"/>
      <c r="N19" s="2"/>
      <c r="O19" s="21"/>
    </row>
    <row r="20" spans="2:16" x14ac:dyDescent="0.3">
      <c r="H20" s="29"/>
      <c r="I20" s="29"/>
      <c r="J20" s="244" t="s">
        <v>903</v>
      </c>
      <c r="K20" s="2"/>
      <c r="L20" s="2"/>
      <c r="M20" s="2"/>
      <c r="N20" s="2"/>
      <c r="O20" s="21"/>
    </row>
    <row r="21" spans="2:16" x14ac:dyDescent="0.3">
      <c r="B21" s="139" t="s">
        <v>179</v>
      </c>
      <c r="H21" s="29"/>
      <c r="I21" s="29"/>
      <c r="J21" s="21" t="s">
        <v>905</v>
      </c>
      <c r="K21" s="2"/>
      <c r="L21" s="2"/>
      <c r="M21" s="2"/>
      <c r="N21" s="2"/>
      <c r="O21" s="21"/>
    </row>
    <row r="22" spans="2:16" x14ac:dyDescent="0.3">
      <c r="B22" s="14" t="s">
        <v>280</v>
      </c>
      <c r="J22" s="889" t="s">
        <v>906</v>
      </c>
      <c r="K22" s="889"/>
      <c r="L22" s="889"/>
      <c r="M22" s="889"/>
      <c r="N22" s="889"/>
      <c r="O22" s="889"/>
      <c r="P22" s="889"/>
    </row>
    <row r="23" spans="2:16" x14ac:dyDescent="0.3">
      <c r="J23" s="2"/>
      <c r="K23" s="2"/>
      <c r="L23" s="2"/>
      <c r="M23" s="2"/>
      <c r="N23" s="2"/>
      <c r="O23" s="21"/>
    </row>
    <row r="24" spans="2:16" x14ac:dyDescent="0.3">
      <c r="B24" s="738"/>
      <c r="C24" s="739"/>
      <c r="D24" s="740" t="s">
        <v>167</v>
      </c>
      <c r="E24" s="739"/>
      <c r="F24" s="739"/>
      <c r="G24" s="741"/>
      <c r="J24" s="29"/>
      <c r="K24" s="29"/>
      <c r="L24" s="29"/>
      <c r="M24" s="29"/>
      <c r="N24" s="29"/>
    </row>
    <row r="25" spans="2:16" x14ac:dyDescent="0.3">
      <c r="B25" s="740" t="s">
        <v>166</v>
      </c>
      <c r="C25" s="740" t="s">
        <v>180</v>
      </c>
      <c r="D25" s="738">
        <v>2906</v>
      </c>
      <c r="E25" s="742">
        <v>2907</v>
      </c>
      <c r="F25" s="742">
        <v>2908</v>
      </c>
      <c r="G25" s="743" t="s">
        <v>181</v>
      </c>
      <c r="K25"/>
      <c r="L25"/>
    </row>
    <row r="26" spans="2:16" x14ac:dyDescent="0.3">
      <c r="B26" s="738">
        <v>1</v>
      </c>
      <c r="C26" s="738" t="s">
        <v>182</v>
      </c>
      <c r="D26" s="751">
        <v>12077.5</v>
      </c>
      <c r="E26" s="752"/>
      <c r="F26" s="752">
        <v>9000</v>
      </c>
      <c r="G26" s="753">
        <v>21077.5</v>
      </c>
    </row>
    <row r="27" spans="2:16" x14ac:dyDescent="0.3">
      <c r="B27" s="744"/>
      <c r="C27" s="745" t="s">
        <v>183</v>
      </c>
      <c r="D27" s="754">
        <v>1912</v>
      </c>
      <c r="E27" s="415"/>
      <c r="F27" s="415">
        <v>151</v>
      </c>
      <c r="G27" s="755">
        <v>2063</v>
      </c>
      <c r="K27"/>
      <c r="L27"/>
      <c r="M27"/>
      <c r="N27"/>
      <c r="O27"/>
    </row>
    <row r="28" spans="2:16" x14ac:dyDescent="0.3">
      <c r="B28" s="738">
        <v>2</v>
      </c>
      <c r="C28" s="738" t="s">
        <v>182</v>
      </c>
      <c r="D28" s="756"/>
      <c r="E28" s="752">
        <v>2439.8000000000002</v>
      </c>
      <c r="F28" s="752">
        <v>1104</v>
      </c>
      <c r="G28" s="753">
        <v>3543.8</v>
      </c>
      <c r="K28"/>
      <c r="L28"/>
      <c r="M28"/>
      <c r="N28"/>
      <c r="O28"/>
    </row>
    <row r="29" spans="2:16" x14ac:dyDescent="0.3">
      <c r="B29" s="744"/>
      <c r="C29" s="745" t="s">
        <v>183</v>
      </c>
      <c r="D29" s="754"/>
      <c r="E29" s="415">
        <v>136</v>
      </c>
      <c r="F29" s="415">
        <v>32</v>
      </c>
      <c r="G29" s="755">
        <v>168</v>
      </c>
      <c r="K29"/>
      <c r="L29"/>
      <c r="M29"/>
      <c r="N29"/>
      <c r="O29"/>
    </row>
    <row r="30" spans="2:16" x14ac:dyDescent="0.3">
      <c r="B30" s="738" t="s">
        <v>184</v>
      </c>
      <c r="C30" s="739"/>
      <c r="D30" s="751">
        <v>12077.5</v>
      </c>
      <c r="E30" s="752">
        <v>2439.8000000000002</v>
      </c>
      <c r="F30" s="752">
        <v>10104</v>
      </c>
      <c r="G30" s="753">
        <v>24621.3</v>
      </c>
      <c r="K30"/>
      <c r="L30"/>
      <c r="M30"/>
      <c r="N30"/>
      <c r="O30"/>
    </row>
    <row r="31" spans="2:16" x14ac:dyDescent="0.3">
      <c r="B31" s="746" t="s">
        <v>185</v>
      </c>
      <c r="C31" s="747"/>
      <c r="D31" s="748">
        <v>1912</v>
      </c>
      <c r="E31" s="749">
        <v>136</v>
      </c>
      <c r="F31" s="749">
        <v>183</v>
      </c>
      <c r="G31" s="750">
        <v>2231</v>
      </c>
      <c r="H31" s="140"/>
      <c r="K31"/>
      <c r="L31"/>
      <c r="M31"/>
      <c r="N31"/>
      <c r="O31"/>
    </row>
    <row r="32" spans="2:16" x14ac:dyDescent="0.3">
      <c r="B32" s="37"/>
      <c r="C32" s="37"/>
      <c r="D32" s="141"/>
      <c r="E32" s="141"/>
      <c r="F32" s="141"/>
      <c r="G32" s="141"/>
      <c r="H32" s="140"/>
      <c r="K32"/>
      <c r="L32"/>
      <c r="M32"/>
      <c r="N32"/>
      <c r="O32"/>
    </row>
    <row r="33" spans="1:16" x14ac:dyDescent="0.3">
      <c r="B33" s="37" t="s">
        <v>186</v>
      </c>
      <c r="C33" s="37"/>
      <c r="D33" s="141"/>
      <c r="E33" s="141"/>
      <c r="F33" s="141"/>
      <c r="G33" s="141"/>
      <c r="H33" s="140"/>
      <c r="K33"/>
      <c r="L33"/>
      <c r="M33"/>
      <c r="N33"/>
      <c r="O33"/>
    </row>
    <row r="34" spans="1:16" ht="18" thickBot="1" x14ac:dyDescent="0.35">
      <c r="A34" s="37"/>
      <c r="C34" s="37"/>
      <c r="D34" s="141"/>
      <c r="E34" s="141"/>
      <c r="F34" s="141"/>
      <c r="G34" s="141"/>
      <c r="H34" s="140"/>
      <c r="K34"/>
      <c r="L34"/>
      <c r="M34"/>
      <c r="N34"/>
      <c r="O34"/>
    </row>
    <row r="35" spans="1:16" ht="18" thickBot="1" x14ac:dyDescent="0.35">
      <c r="A35" s="37"/>
      <c r="C35" s="882" t="s">
        <v>187</v>
      </c>
      <c r="D35" s="789"/>
      <c r="E35" s="883" t="s">
        <v>188</v>
      </c>
      <c r="F35" s="884"/>
      <c r="G35" s="883" t="s">
        <v>189</v>
      </c>
      <c r="H35" s="884"/>
      <c r="K35"/>
      <c r="L35"/>
      <c r="M35"/>
      <c r="N35"/>
      <c r="O35"/>
    </row>
    <row r="36" spans="1:16" x14ac:dyDescent="0.3">
      <c r="A36" s="127" t="s">
        <v>190</v>
      </c>
      <c r="C36" s="27"/>
      <c r="D36" s="142">
        <f>D30</f>
        <v>12077.5</v>
      </c>
      <c r="E36" s="143"/>
      <c r="F36" s="142">
        <f>E30</f>
        <v>2439.8000000000002</v>
      </c>
      <c r="G36" s="143"/>
      <c r="H36" s="142">
        <f>F30</f>
        <v>10104</v>
      </c>
      <c r="K36"/>
      <c r="L36"/>
      <c r="M36"/>
      <c r="N36"/>
      <c r="O36"/>
    </row>
    <row r="37" spans="1:16" x14ac:dyDescent="0.3">
      <c r="C37" s="27"/>
      <c r="D37" s="131"/>
      <c r="E37" s="27"/>
      <c r="F37" s="131"/>
      <c r="G37" s="27"/>
      <c r="H37" s="131"/>
      <c r="K37"/>
      <c r="L37"/>
      <c r="M37"/>
      <c r="N37"/>
      <c r="O37"/>
    </row>
    <row r="38" spans="1:16" x14ac:dyDescent="0.3">
      <c r="A38" s="127" t="s">
        <v>44</v>
      </c>
      <c r="C38" s="98" t="s">
        <v>191</v>
      </c>
      <c r="D38" s="145" t="s">
        <v>192</v>
      </c>
      <c r="E38" s="98" t="s">
        <v>191</v>
      </c>
      <c r="F38" s="145" t="s">
        <v>192</v>
      </c>
      <c r="G38" s="98" t="s">
        <v>191</v>
      </c>
      <c r="H38" s="145" t="s">
        <v>192</v>
      </c>
      <c r="K38"/>
      <c r="L38"/>
      <c r="M38"/>
      <c r="N38"/>
    </row>
    <row r="39" spans="1:16" x14ac:dyDescent="0.3">
      <c r="A39" s="14" t="s">
        <v>61</v>
      </c>
      <c r="C39" s="27">
        <f>D27</f>
        <v>1912</v>
      </c>
      <c r="D39" s="131">
        <f>D29</f>
        <v>0</v>
      </c>
      <c r="E39" s="27">
        <f>E27</f>
        <v>0</v>
      </c>
      <c r="F39" s="131">
        <f>E29</f>
        <v>136</v>
      </c>
      <c r="G39" s="27">
        <f>F27</f>
        <v>151</v>
      </c>
      <c r="H39" s="131">
        <f>F29</f>
        <v>32</v>
      </c>
      <c r="K39"/>
      <c r="L39"/>
      <c r="M39"/>
      <c r="N39"/>
    </row>
    <row r="40" spans="1:16" ht="21" x14ac:dyDescent="0.6">
      <c r="A40" s="14" t="s">
        <v>159</v>
      </c>
      <c r="C40" s="420">
        <f>C18</f>
        <v>7.15</v>
      </c>
      <c r="D40" s="421">
        <f>C19</f>
        <v>11.1</v>
      </c>
      <c r="E40" s="446">
        <f>C18</f>
        <v>7.15</v>
      </c>
      <c r="F40" s="421">
        <f>C19</f>
        <v>11.1</v>
      </c>
      <c r="G40" s="420">
        <f>C18</f>
        <v>7.15</v>
      </c>
      <c r="H40" s="421">
        <f>C19</f>
        <v>11.1</v>
      </c>
      <c r="J40" s="14" t="s">
        <v>907</v>
      </c>
      <c r="K40"/>
      <c r="L40"/>
      <c r="M40"/>
      <c r="N40"/>
    </row>
    <row r="41" spans="1:16" x14ac:dyDescent="0.3">
      <c r="A41" s="14" t="s">
        <v>193</v>
      </c>
      <c r="C41" s="423">
        <f t="shared" ref="C41:H41" si="1">C39*C40</f>
        <v>13670.800000000001</v>
      </c>
      <c r="D41" s="424">
        <f t="shared" si="1"/>
        <v>0</v>
      </c>
      <c r="E41" s="417">
        <f t="shared" si="1"/>
        <v>0</v>
      </c>
      <c r="F41" s="424">
        <f t="shared" si="1"/>
        <v>1509.6</v>
      </c>
      <c r="G41" s="423">
        <f t="shared" si="1"/>
        <v>1079.6500000000001</v>
      </c>
      <c r="H41" s="424">
        <f t="shared" si="1"/>
        <v>355.2</v>
      </c>
      <c r="K41"/>
      <c r="L41"/>
      <c r="M41"/>
      <c r="N41"/>
    </row>
    <row r="42" spans="1:16" x14ac:dyDescent="0.3">
      <c r="A42" s="127" t="s">
        <v>194</v>
      </c>
      <c r="C42" s="423"/>
      <c r="D42" s="425">
        <f>SUM(C41:D41)</f>
        <v>13670.800000000001</v>
      </c>
      <c r="E42" s="426"/>
      <c r="F42" s="425">
        <f>SUM(E41:F41)</f>
        <v>1509.6</v>
      </c>
      <c r="G42" s="426"/>
      <c r="H42" s="425">
        <f>SUM(G41:H41)</f>
        <v>1434.8500000000001</v>
      </c>
      <c r="K42"/>
      <c r="L42"/>
      <c r="M42"/>
      <c r="N42"/>
    </row>
    <row r="43" spans="1:16" x14ac:dyDescent="0.3">
      <c r="C43" s="417"/>
      <c r="D43" s="418"/>
      <c r="E43" s="417"/>
      <c r="F43" s="418"/>
      <c r="G43" s="417"/>
      <c r="H43" s="418"/>
      <c r="K43"/>
      <c r="L43"/>
      <c r="M43"/>
      <c r="N43"/>
    </row>
    <row r="44" spans="1:16" x14ac:dyDescent="0.3">
      <c r="A44" s="127" t="s">
        <v>70</v>
      </c>
      <c r="C44" s="417"/>
      <c r="D44" s="418"/>
      <c r="E44" s="417"/>
      <c r="F44" s="418"/>
      <c r="G44" s="417"/>
      <c r="H44" s="418"/>
      <c r="K44"/>
      <c r="L44"/>
      <c r="M44"/>
      <c r="N44"/>
    </row>
    <row r="45" spans="1:16" x14ac:dyDescent="0.3">
      <c r="A45" s="14" t="s">
        <v>195</v>
      </c>
      <c r="C45" s="417">
        <f>C39</f>
        <v>1912</v>
      </c>
      <c r="D45" s="418"/>
      <c r="E45" s="427">
        <f>E39</f>
        <v>0</v>
      </c>
      <c r="F45" s="418"/>
      <c r="G45" s="417">
        <f>G39</f>
        <v>151</v>
      </c>
      <c r="H45" s="418"/>
      <c r="J45"/>
      <c r="K45"/>
      <c r="L45"/>
      <c r="M45"/>
      <c r="N45"/>
      <c r="O45"/>
      <c r="P45"/>
    </row>
    <row r="46" spans="1:16" x14ac:dyDescent="0.3">
      <c r="A46" s="14" t="s">
        <v>196</v>
      </c>
      <c r="C46" s="428">
        <v>3</v>
      </c>
      <c r="D46" s="447"/>
      <c r="E46" s="428">
        <v>3</v>
      </c>
      <c r="F46" s="447"/>
      <c r="G46" s="428">
        <v>3</v>
      </c>
      <c r="H46" s="418"/>
      <c r="J46"/>
      <c r="K46"/>
      <c r="L46"/>
      <c r="M46"/>
      <c r="N46"/>
      <c r="O46"/>
      <c r="P46"/>
    </row>
    <row r="47" spans="1:16" x14ac:dyDescent="0.3">
      <c r="A47" s="14" t="s">
        <v>197</v>
      </c>
      <c r="C47" s="429">
        <f>C45*C46</f>
        <v>5736</v>
      </c>
      <c r="D47" s="418"/>
      <c r="E47" s="429">
        <f>E45*E46</f>
        <v>0</v>
      </c>
      <c r="F47" s="418"/>
      <c r="G47" s="429">
        <f>G45*G46</f>
        <v>453</v>
      </c>
      <c r="H47" s="418"/>
      <c r="J47"/>
      <c r="K47"/>
      <c r="L47"/>
      <c r="M47"/>
      <c r="N47"/>
      <c r="O47"/>
      <c r="P47"/>
    </row>
    <row r="48" spans="1:16" x14ac:dyDescent="0.3">
      <c r="A48" s="14" t="s">
        <v>198</v>
      </c>
      <c r="C48" s="423"/>
      <c r="D48" s="430">
        <f>D39</f>
        <v>0</v>
      </c>
      <c r="E48" s="417"/>
      <c r="F48" s="431">
        <f>F39</f>
        <v>136</v>
      </c>
      <c r="G48" s="417"/>
      <c r="H48" s="431">
        <f>H39</f>
        <v>32</v>
      </c>
      <c r="J48"/>
      <c r="K48"/>
      <c r="L48"/>
      <c r="M48"/>
      <c r="N48"/>
      <c r="O48"/>
      <c r="P48"/>
    </row>
    <row r="49" spans="1:16" x14ac:dyDescent="0.3">
      <c r="A49" s="14" t="s">
        <v>461</v>
      </c>
      <c r="C49" s="423"/>
      <c r="D49" s="432">
        <f>C19</f>
        <v>11.1</v>
      </c>
      <c r="E49" s="417"/>
      <c r="F49" s="432">
        <f>C19</f>
        <v>11.1</v>
      </c>
      <c r="G49" s="417"/>
      <c r="H49" s="432">
        <f>C19</f>
        <v>11.1</v>
      </c>
      <c r="J49"/>
      <c r="K49"/>
      <c r="L49"/>
      <c r="M49"/>
      <c r="N49"/>
      <c r="O49"/>
      <c r="P49"/>
    </row>
    <row r="50" spans="1:16" x14ac:dyDescent="0.3">
      <c r="A50" s="14" t="s">
        <v>199</v>
      </c>
      <c r="C50" s="417"/>
      <c r="D50" s="433">
        <v>1.5</v>
      </c>
      <c r="E50" s="448"/>
      <c r="F50" s="433">
        <v>1.5</v>
      </c>
      <c r="G50" s="448"/>
      <c r="H50" s="433">
        <v>1.5</v>
      </c>
      <c r="J50"/>
      <c r="K50"/>
      <c r="L50"/>
      <c r="M50"/>
      <c r="N50"/>
      <c r="O50"/>
      <c r="P50"/>
    </row>
    <row r="51" spans="1:16" x14ac:dyDescent="0.3">
      <c r="A51" s="14" t="s">
        <v>200</v>
      </c>
      <c r="C51" s="27"/>
      <c r="D51" s="146">
        <f>D48*D50</f>
        <v>0</v>
      </c>
      <c r="E51" s="27"/>
      <c r="F51" s="146">
        <f>F48*F50*F49</f>
        <v>2264.4</v>
      </c>
      <c r="G51" s="27"/>
      <c r="H51" s="146">
        <f>H48*H50*H49</f>
        <v>532.79999999999995</v>
      </c>
      <c r="J51"/>
      <c r="K51"/>
      <c r="L51"/>
      <c r="M51"/>
      <c r="N51"/>
      <c r="O51"/>
      <c r="P51"/>
    </row>
    <row r="52" spans="1:16" x14ac:dyDescent="0.3">
      <c r="A52" s="127" t="s">
        <v>201</v>
      </c>
      <c r="C52" s="27"/>
      <c r="D52" s="142">
        <f>C47+D51</f>
        <v>5736</v>
      </c>
      <c r="E52" s="143"/>
      <c r="F52" s="142">
        <f>E47+F51</f>
        <v>2264.4</v>
      </c>
      <c r="G52" s="143"/>
      <c r="H52" s="142">
        <f>G47+H51</f>
        <v>985.8</v>
      </c>
      <c r="J52"/>
      <c r="K52"/>
      <c r="L52"/>
      <c r="M52"/>
      <c r="N52"/>
      <c r="O52"/>
      <c r="P52"/>
    </row>
    <row r="53" spans="1:16" x14ac:dyDescent="0.3">
      <c r="C53" s="27"/>
      <c r="D53" s="131"/>
      <c r="E53" s="27"/>
      <c r="F53" s="131"/>
      <c r="G53" s="27"/>
      <c r="H53" s="131"/>
      <c r="J53"/>
      <c r="K53"/>
      <c r="L53"/>
      <c r="M53"/>
      <c r="N53"/>
      <c r="O53"/>
      <c r="P53"/>
    </row>
    <row r="54" spans="1:16" ht="18" thickBot="1" x14ac:dyDescent="0.35">
      <c r="A54" s="127" t="s">
        <v>202</v>
      </c>
      <c r="C54" s="147"/>
      <c r="D54" s="148">
        <f>D36+D42+D52</f>
        <v>31484.300000000003</v>
      </c>
      <c r="E54" s="149"/>
      <c r="F54" s="148">
        <f>F36+F42+F52</f>
        <v>6213.8</v>
      </c>
      <c r="G54" s="149"/>
      <c r="H54" s="148">
        <f>H36+H42+H52</f>
        <v>12524.65</v>
      </c>
      <c r="J54"/>
      <c r="K54"/>
      <c r="L54"/>
      <c r="M54"/>
      <c r="N54"/>
      <c r="O54"/>
      <c r="P54"/>
    </row>
    <row r="55" spans="1:16" x14ac:dyDescent="0.3">
      <c r="J55"/>
      <c r="K55"/>
      <c r="L55"/>
      <c r="M55"/>
      <c r="N55"/>
      <c r="O55"/>
      <c r="P55"/>
    </row>
    <row r="56" spans="1:16" x14ac:dyDescent="0.3">
      <c r="A56" s="150"/>
      <c r="H56" s="151"/>
      <c r="J56"/>
      <c r="K56"/>
      <c r="L56"/>
      <c r="M56"/>
      <c r="N56"/>
    </row>
    <row r="57" spans="1:16" x14ac:dyDescent="0.3">
      <c r="J57"/>
      <c r="K57"/>
      <c r="L57"/>
      <c r="M57"/>
      <c r="N57"/>
    </row>
    <row r="58" spans="1:16" x14ac:dyDescent="0.3">
      <c r="J58"/>
      <c r="K58"/>
      <c r="L58"/>
      <c r="M58"/>
      <c r="N58"/>
    </row>
    <row r="59" spans="1:16" x14ac:dyDescent="0.3">
      <c r="B59" s="144"/>
      <c r="J59"/>
      <c r="K59"/>
      <c r="L59"/>
      <c r="M59"/>
      <c r="N59"/>
    </row>
    <row r="60" spans="1:16" x14ac:dyDescent="0.3">
      <c r="J60"/>
      <c r="K60"/>
      <c r="L60"/>
      <c r="M60"/>
      <c r="N60"/>
    </row>
    <row r="61" spans="1:16" x14ac:dyDescent="0.3">
      <c r="J61" s="2" t="s">
        <v>908</v>
      </c>
      <c r="K61"/>
      <c r="L61"/>
      <c r="M61"/>
      <c r="N61"/>
    </row>
    <row r="62" spans="1:16" x14ac:dyDescent="0.3">
      <c r="J62"/>
      <c r="K62"/>
      <c r="L62"/>
      <c r="M62"/>
      <c r="N62"/>
    </row>
    <row r="63" spans="1:16" x14ac:dyDescent="0.3">
      <c r="B63" s="144"/>
      <c r="J63"/>
      <c r="K63"/>
      <c r="L63"/>
      <c r="M63"/>
      <c r="N63"/>
    </row>
    <row r="64" spans="1:16" x14ac:dyDescent="0.3">
      <c r="J64"/>
      <c r="K64"/>
      <c r="L64"/>
      <c r="M64"/>
      <c r="N64"/>
    </row>
    <row r="65" spans="2:14" x14ac:dyDescent="0.3">
      <c r="J65"/>
      <c r="K65"/>
      <c r="L65"/>
      <c r="M65"/>
      <c r="N65"/>
    </row>
    <row r="66" spans="2:14" x14ac:dyDescent="0.3">
      <c r="B66" s="144"/>
      <c r="J66"/>
      <c r="K66"/>
      <c r="L66"/>
      <c r="M66"/>
      <c r="N66"/>
    </row>
    <row r="67" spans="2:14" x14ac:dyDescent="0.3">
      <c r="J67"/>
      <c r="K67"/>
      <c r="L67"/>
      <c r="M67"/>
      <c r="N67"/>
    </row>
    <row r="68" spans="2:14" x14ac:dyDescent="0.3">
      <c r="B68" s="144"/>
      <c r="I68" s="150"/>
      <c r="J68"/>
      <c r="K68"/>
      <c r="L68"/>
      <c r="M68"/>
      <c r="N68"/>
    </row>
    <row r="69" spans="2:14" x14ac:dyDescent="0.3">
      <c r="J69"/>
      <c r="K69"/>
      <c r="L69"/>
      <c r="M69"/>
      <c r="N69"/>
    </row>
    <row r="71" spans="2:14" x14ac:dyDescent="0.3">
      <c r="B71" s="144"/>
      <c r="J71" s="150"/>
    </row>
    <row r="74" spans="2:14" x14ac:dyDescent="0.3">
      <c r="B74" s="144"/>
      <c r="K74" s="144"/>
    </row>
    <row r="77" spans="2:14" x14ac:dyDescent="0.3">
      <c r="B77" s="144"/>
    </row>
    <row r="78" spans="2:14" x14ac:dyDescent="0.3">
      <c r="K78" s="144"/>
    </row>
    <row r="79" spans="2:14" x14ac:dyDescent="0.3">
      <c r="B79" s="144"/>
    </row>
    <row r="81" spans="2:11" x14ac:dyDescent="0.3">
      <c r="K81" s="144"/>
    </row>
    <row r="82" spans="2:11" x14ac:dyDescent="0.3">
      <c r="B82" s="144"/>
    </row>
    <row r="83" spans="2:11" x14ac:dyDescent="0.3">
      <c r="K83" s="144"/>
    </row>
    <row r="86" spans="2:11" x14ac:dyDescent="0.3">
      <c r="B86" s="144"/>
      <c r="K86" s="144"/>
    </row>
    <row r="89" spans="2:11" x14ac:dyDescent="0.3">
      <c r="K89" s="144"/>
    </row>
    <row r="90" spans="2:11" x14ac:dyDescent="0.3">
      <c r="B90" s="144"/>
    </row>
    <row r="92" spans="2:11" x14ac:dyDescent="0.3">
      <c r="K92" s="144"/>
    </row>
    <row r="93" spans="2:11" x14ac:dyDescent="0.3">
      <c r="B93" s="144"/>
    </row>
    <row r="94" spans="2:11" x14ac:dyDescent="0.3">
      <c r="K94" s="144"/>
    </row>
    <row r="97" spans="10:16" x14ac:dyDescent="0.3">
      <c r="K97" s="144"/>
    </row>
    <row r="98" spans="10:16" x14ac:dyDescent="0.3">
      <c r="J98" s="801" t="s">
        <v>909</v>
      </c>
      <c r="K98" s="801"/>
      <c r="L98" s="801"/>
      <c r="M98" s="801"/>
      <c r="N98" s="801"/>
      <c r="O98" s="801"/>
      <c r="P98" s="801"/>
    </row>
    <row r="101" spans="10:16" x14ac:dyDescent="0.3">
      <c r="K101" s="144"/>
    </row>
    <row r="105" spans="10:16" x14ac:dyDescent="0.3">
      <c r="K105" s="144"/>
    </row>
    <row r="108" spans="10:16" x14ac:dyDescent="0.3">
      <c r="K108" s="144"/>
    </row>
    <row r="111" spans="10:16" x14ac:dyDescent="0.3">
      <c r="J111" s="14" t="s">
        <v>910</v>
      </c>
    </row>
  </sheetData>
  <mergeCells count="10">
    <mergeCell ref="J3:O3"/>
    <mergeCell ref="J4:O4"/>
    <mergeCell ref="J5:O5"/>
    <mergeCell ref="J22:P22"/>
    <mergeCell ref="J98:P98"/>
    <mergeCell ref="C35:D35"/>
    <mergeCell ref="E35:F35"/>
    <mergeCell ref="G35:H35"/>
    <mergeCell ref="A1:H1"/>
    <mergeCell ref="D17:E17"/>
  </mergeCells>
  <phoneticPr fontId="5" type="noConversion"/>
  <pageMargins left="0.75" right="0.75" top="1" bottom="1" header="0.5" footer="0.5"/>
  <pageSetup scale="80" orientation="landscape" r:id="rId2"/>
  <headerFooter alignWithMargins="0">
    <oddFooter>&amp;CCopyright © 2022 by McGraw Hill. All rights reserved. No reproduction or distribution without the prior written consent of McGraw Hill.</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51"/>
  <sheetViews>
    <sheetView showGridLines="0" topLeftCell="A91" zoomScaleNormal="100" workbookViewId="0">
      <selection activeCell="B37" sqref="B37"/>
    </sheetView>
  </sheetViews>
  <sheetFormatPr defaultRowHeight="13.2" x14ac:dyDescent="0.25"/>
  <cols>
    <col min="1" max="1" width="5.77734375" customWidth="1"/>
    <col min="2" max="2" width="8.21875" customWidth="1"/>
    <col min="3" max="3" width="24.21875" customWidth="1"/>
    <col min="4" max="4" width="19.77734375" customWidth="1"/>
    <col min="5" max="5" width="5.77734375" customWidth="1"/>
    <col min="6" max="6" width="18" customWidth="1"/>
    <col min="7" max="7" width="21" customWidth="1"/>
    <col min="8" max="8" width="16.21875" customWidth="1"/>
    <col min="9" max="9" width="10.77734375" bestFit="1" customWidth="1"/>
  </cols>
  <sheetData>
    <row r="1" spans="1:8" ht="21.6" thickBot="1" x14ac:dyDescent="0.45">
      <c r="A1" s="765" t="s">
        <v>769</v>
      </c>
      <c r="B1" s="766"/>
      <c r="C1" s="766"/>
      <c r="D1" s="766"/>
      <c r="E1" s="766"/>
      <c r="F1" s="766"/>
      <c r="G1" s="766"/>
      <c r="H1" s="776"/>
    </row>
    <row r="8" spans="1:8" ht="13.8" thickBot="1" x14ac:dyDescent="0.3"/>
    <row r="9" spans="1:8" s="29" customFormat="1" ht="18" thickBot="1" x14ac:dyDescent="0.35">
      <c r="A9" s="784" t="s">
        <v>180</v>
      </c>
      <c r="B9" s="785"/>
      <c r="C9" s="786"/>
    </row>
    <row r="10" spans="1:8" s="29" customFormat="1" ht="17.399999999999999" x14ac:dyDescent="0.3">
      <c r="B10" s="29" t="s">
        <v>249</v>
      </c>
      <c r="D10" s="58" t="s">
        <v>252</v>
      </c>
      <c r="E10" s="58"/>
      <c r="F10" s="58" t="s">
        <v>253</v>
      </c>
    </row>
    <row r="11" spans="1:8" s="29" customFormat="1" ht="17.399999999999999" x14ac:dyDescent="0.3">
      <c r="C11" s="29" t="s">
        <v>67</v>
      </c>
      <c r="D11" s="59">
        <v>36500</v>
      </c>
      <c r="E11" s="59"/>
      <c r="F11" s="59" t="s">
        <v>43</v>
      </c>
    </row>
    <row r="12" spans="1:8" s="29" customFormat="1" ht="17.399999999999999" x14ac:dyDescent="0.3">
      <c r="C12" s="29" t="s">
        <v>250</v>
      </c>
      <c r="D12" s="59">
        <v>41000</v>
      </c>
      <c r="E12" s="59"/>
      <c r="F12" s="59" t="s">
        <v>43</v>
      </c>
    </row>
    <row r="13" spans="1:8" s="29" customFormat="1" ht="17.399999999999999" x14ac:dyDescent="0.3">
      <c r="C13" s="29" t="s">
        <v>251</v>
      </c>
      <c r="D13" s="59">
        <v>0</v>
      </c>
      <c r="E13" s="59"/>
      <c r="F13" s="466">
        <v>0</v>
      </c>
      <c r="G13" s="229" t="s">
        <v>172</v>
      </c>
      <c r="H13" s="229"/>
    </row>
    <row r="14" spans="1:8" s="29" customFormat="1" ht="17.399999999999999" x14ac:dyDescent="0.3">
      <c r="F14" s="229"/>
      <c r="G14" s="229" t="s">
        <v>172</v>
      </c>
      <c r="H14" s="229"/>
    </row>
    <row r="15" spans="1:8" s="29" customFormat="1" ht="17.399999999999999" x14ac:dyDescent="0.3">
      <c r="B15" s="29" t="s">
        <v>254</v>
      </c>
      <c r="F15" s="59" t="s">
        <v>43</v>
      </c>
    </row>
    <row r="16" spans="1:8" s="29" customFormat="1" ht="17.399999999999999" x14ac:dyDescent="0.3">
      <c r="B16" s="29" t="s">
        <v>255</v>
      </c>
      <c r="F16" s="59">
        <v>55000</v>
      </c>
    </row>
    <row r="17" spans="2:7" s="29" customFormat="1" ht="18" thickBot="1" x14ac:dyDescent="0.35">
      <c r="F17" s="36"/>
    </row>
    <row r="18" spans="2:7" s="29" customFormat="1" ht="17.399999999999999" x14ac:dyDescent="0.3">
      <c r="C18" s="898"/>
      <c r="D18" s="892" t="s">
        <v>323</v>
      </c>
      <c r="E18" s="892"/>
      <c r="F18" s="894" t="s">
        <v>256</v>
      </c>
      <c r="G18" s="896" t="s">
        <v>65</v>
      </c>
    </row>
    <row r="19" spans="2:7" s="29" customFormat="1" ht="18" thickBot="1" x14ac:dyDescent="0.35">
      <c r="C19" s="899"/>
      <c r="D19" s="893"/>
      <c r="E19" s="893"/>
      <c r="F19" s="895"/>
      <c r="G19" s="897"/>
    </row>
    <row r="20" spans="2:7" s="29" customFormat="1" ht="17.399999999999999" x14ac:dyDescent="0.3">
      <c r="C20" s="68" t="s">
        <v>328</v>
      </c>
      <c r="D20" s="69">
        <v>16380</v>
      </c>
      <c r="E20" s="69"/>
      <c r="F20" s="70">
        <v>3500</v>
      </c>
      <c r="G20" s="71" t="s">
        <v>37</v>
      </c>
    </row>
    <row r="21" spans="2:7" s="29" customFormat="1" ht="17.399999999999999" x14ac:dyDescent="0.3">
      <c r="C21" s="60" t="s">
        <v>327</v>
      </c>
      <c r="D21" s="61">
        <v>24220</v>
      </c>
      <c r="E21" s="61"/>
      <c r="F21" s="62">
        <v>2800</v>
      </c>
      <c r="G21" s="63" t="s">
        <v>258</v>
      </c>
    </row>
    <row r="22" spans="2:7" s="29" customFormat="1" ht="17.399999999999999" x14ac:dyDescent="0.3">
      <c r="C22" s="60" t="s">
        <v>329</v>
      </c>
      <c r="D22" s="61">
        <v>14000</v>
      </c>
      <c r="E22" s="61"/>
      <c r="F22" s="62">
        <v>1600</v>
      </c>
      <c r="G22" s="63" t="s">
        <v>258</v>
      </c>
    </row>
    <row r="23" spans="2:7" s="29" customFormat="1" ht="18" thickBot="1" x14ac:dyDescent="0.35">
      <c r="C23" s="64" t="s">
        <v>257</v>
      </c>
      <c r="D23" s="65"/>
      <c r="E23" s="65"/>
      <c r="F23" s="66">
        <v>6900</v>
      </c>
      <c r="G23" s="67"/>
    </row>
    <row r="24" spans="2:7" s="29" customFormat="1" ht="18" thickBot="1" x14ac:dyDescent="0.35">
      <c r="C24" s="64" t="s">
        <v>214</v>
      </c>
      <c r="D24" s="72">
        <f>SUM(D20:D23)</f>
        <v>54600</v>
      </c>
      <c r="E24" s="72"/>
      <c r="F24" s="72">
        <f>SUM(F20:F23)*30</f>
        <v>444000</v>
      </c>
      <c r="G24" s="67"/>
    </row>
    <row r="25" spans="2:7" s="29" customFormat="1" ht="17.399999999999999" x14ac:dyDescent="0.3"/>
    <row r="26" spans="2:7" s="29" customFormat="1" ht="17.399999999999999" x14ac:dyDescent="0.3">
      <c r="B26" s="29" t="s">
        <v>259</v>
      </c>
    </row>
    <row r="27" spans="2:7" s="29" customFormat="1" ht="17.399999999999999" x14ac:dyDescent="0.3">
      <c r="C27" s="29" t="s">
        <v>260</v>
      </c>
      <c r="F27" s="59">
        <v>131500</v>
      </c>
    </row>
    <row r="28" spans="2:7" s="29" customFormat="1" ht="17.399999999999999" x14ac:dyDescent="0.3">
      <c r="C28" s="29" t="s">
        <v>261</v>
      </c>
      <c r="F28" s="59">
        <v>180600</v>
      </c>
    </row>
    <row r="29" spans="2:7" s="29" customFormat="1" ht="17.399999999999999" x14ac:dyDescent="0.3">
      <c r="C29" s="29" t="s">
        <v>262</v>
      </c>
      <c r="F29" s="59">
        <v>188500</v>
      </c>
    </row>
    <row r="30" spans="2:7" s="29" customFormat="1" ht="17.399999999999999" x14ac:dyDescent="0.3">
      <c r="C30" s="29" t="s">
        <v>1</v>
      </c>
      <c r="F30" s="59">
        <v>131100</v>
      </c>
    </row>
    <row r="31" spans="2:7" s="29" customFormat="1" ht="17.399999999999999" x14ac:dyDescent="0.3">
      <c r="C31" s="29" t="s">
        <v>263</v>
      </c>
      <c r="F31" s="177">
        <v>56000</v>
      </c>
    </row>
    <row r="32" spans="2:7" s="29" customFormat="1" ht="17.399999999999999" x14ac:dyDescent="0.3">
      <c r="F32" s="59">
        <f>SUM(F27:F31)</f>
        <v>687700</v>
      </c>
    </row>
    <row r="33" spans="1:6" s="29" customFormat="1" ht="17.399999999999999" x14ac:dyDescent="0.3">
      <c r="F33" s="59"/>
    </row>
    <row r="34" spans="1:6" s="29" customFormat="1" ht="17.399999999999999" x14ac:dyDescent="0.3">
      <c r="B34" s="29" t="s">
        <v>70</v>
      </c>
      <c r="F34" s="59">
        <v>900600</v>
      </c>
    </row>
    <row r="35" spans="1:6" s="29" customFormat="1" ht="18" thickBot="1" x14ac:dyDescent="0.35">
      <c r="F35" s="59"/>
    </row>
    <row r="36" spans="1:6" s="29" customFormat="1" ht="18" thickBot="1" x14ac:dyDescent="0.35">
      <c r="A36" s="784" t="s">
        <v>716</v>
      </c>
      <c r="B36" s="785"/>
      <c r="C36" s="786"/>
      <c r="F36" s="59"/>
    </row>
    <row r="37" spans="1:6" s="29" customFormat="1" ht="17.399999999999999" x14ac:dyDescent="0.3">
      <c r="F37" s="59"/>
    </row>
    <row r="38" spans="1:6" s="29" customFormat="1" ht="17.399999999999999" x14ac:dyDescent="0.3">
      <c r="B38" s="528" t="s">
        <v>717</v>
      </c>
      <c r="F38" s="59"/>
    </row>
    <row r="39" spans="1:6" s="29" customFormat="1" ht="17.399999999999999" x14ac:dyDescent="0.3">
      <c r="B39" s="528" t="s">
        <v>770</v>
      </c>
      <c r="F39" s="59"/>
    </row>
    <row r="40" spans="1:6" s="29" customFormat="1" ht="17.399999999999999" x14ac:dyDescent="0.3">
      <c r="B40" s="528" t="s">
        <v>718</v>
      </c>
      <c r="F40" s="59"/>
    </row>
    <row r="41" spans="1:6" s="29" customFormat="1" ht="17.399999999999999" x14ac:dyDescent="0.3">
      <c r="B41" s="528" t="s">
        <v>719</v>
      </c>
      <c r="F41" s="59"/>
    </row>
    <row r="42" spans="1:6" s="29" customFormat="1" ht="17.399999999999999" x14ac:dyDescent="0.3">
      <c r="B42" s="528" t="s">
        <v>720</v>
      </c>
      <c r="F42" s="59"/>
    </row>
    <row r="43" spans="1:6" s="29" customFormat="1" ht="17.399999999999999" x14ac:dyDescent="0.3">
      <c r="B43" s="528" t="s">
        <v>721</v>
      </c>
      <c r="F43" s="59"/>
    </row>
    <row r="44" spans="1:6" s="29" customFormat="1" ht="17.399999999999999" x14ac:dyDescent="0.3">
      <c r="B44" s="528" t="s">
        <v>722</v>
      </c>
      <c r="F44" s="59"/>
    </row>
    <row r="45" spans="1:6" s="29" customFormat="1" ht="17.399999999999999" x14ac:dyDescent="0.3">
      <c r="B45" s="528" t="s">
        <v>723</v>
      </c>
      <c r="F45" s="59"/>
    </row>
    <row r="46" spans="1:6" s="29" customFormat="1" ht="17.399999999999999" x14ac:dyDescent="0.3">
      <c r="F46" s="59"/>
    </row>
    <row r="47" spans="1:6" s="29" customFormat="1" ht="18" thickBot="1" x14ac:dyDescent="0.35"/>
    <row r="48" spans="1:6" s="29" customFormat="1" ht="18" thickBot="1" x14ac:dyDescent="0.35">
      <c r="A48" s="784" t="s">
        <v>271</v>
      </c>
      <c r="B48" s="785"/>
      <c r="C48" s="786"/>
    </row>
    <row r="49" spans="1:7" s="29" customFormat="1" ht="17.399999999999999" x14ac:dyDescent="0.3"/>
    <row r="50" spans="1:7" s="29" customFormat="1" ht="17.399999999999999" x14ac:dyDescent="0.3">
      <c r="A50" s="157">
        <v>1</v>
      </c>
    </row>
    <row r="51" spans="1:7" s="29" customFormat="1" ht="17.399999999999999" x14ac:dyDescent="0.3">
      <c r="B51" s="229" t="s">
        <v>325</v>
      </c>
      <c r="C51" s="229"/>
      <c r="D51" s="229"/>
      <c r="E51" s="229"/>
      <c r="F51" s="449">
        <f>30*(F20+F21+F22)</f>
        <v>237000</v>
      </c>
      <c r="G51" s="118" t="s">
        <v>695</v>
      </c>
    </row>
    <row r="52" spans="1:7" s="29" customFormat="1" ht="18" thickBot="1" x14ac:dyDescent="0.35">
      <c r="B52" s="229" t="s">
        <v>462</v>
      </c>
      <c r="C52" s="229"/>
      <c r="D52" s="229"/>
      <c r="E52" s="229"/>
      <c r="F52" s="449">
        <f>F34</f>
        <v>900600</v>
      </c>
    </row>
    <row r="53" spans="1:7" s="29" customFormat="1" ht="18.600000000000001" thickBot="1" x14ac:dyDescent="0.4">
      <c r="B53" s="229"/>
      <c r="C53" s="229" t="s">
        <v>283</v>
      </c>
      <c r="D53" s="229"/>
      <c r="E53" s="229"/>
      <c r="F53" s="595">
        <f>F52/F51</f>
        <v>3.8</v>
      </c>
      <c r="G53" s="118" t="s">
        <v>509</v>
      </c>
    </row>
    <row r="54" spans="1:7" s="29" customFormat="1" ht="17.399999999999999" x14ac:dyDescent="0.3">
      <c r="B54" s="229"/>
      <c r="C54" s="229"/>
      <c r="D54" s="229"/>
      <c r="E54" s="229"/>
      <c r="F54" s="229"/>
      <c r="G54" s="124"/>
    </row>
    <row r="55" spans="1:7" s="29" customFormat="1" ht="17.399999999999999" x14ac:dyDescent="0.3">
      <c r="A55" s="158">
        <v>2</v>
      </c>
      <c r="B55" s="229" t="s">
        <v>299</v>
      </c>
      <c r="C55" s="229"/>
      <c r="D55" s="229"/>
      <c r="E55" s="229"/>
      <c r="F55" s="450">
        <f>D11</f>
        <v>36500</v>
      </c>
      <c r="G55" s="124"/>
    </row>
    <row r="56" spans="1:7" s="29" customFormat="1" ht="17.399999999999999" x14ac:dyDescent="0.3">
      <c r="B56" s="451" t="s">
        <v>300</v>
      </c>
      <c r="C56" s="229"/>
      <c r="D56" s="229"/>
      <c r="E56" s="229"/>
      <c r="F56" s="452">
        <f>F16</f>
        <v>55000</v>
      </c>
      <c r="G56" s="124"/>
    </row>
    <row r="57" spans="1:7" s="29" customFormat="1" ht="18" thickBot="1" x14ac:dyDescent="0.35">
      <c r="B57" s="451" t="s">
        <v>464</v>
      </c>
      <c r="C57" s="229"/>
      <c r="D57" s="229"/>
      <c r="E57" s="229"/>
      <c r="F57" s="453">
        <f>D24</f>
        <v>54600</v>
      </c>
    </row>
    <row r="58" spans="1:7" s="29" customFormat="1" ht="18" thickBot="1" x14ac:dyDescent="0.35">
      <c r="B58" s="451" t="s">
        <v>301</v>
      </c>
      <c r="C58" s="229"/>
      <c r="D58" s="229"/>
      <c r="E58" s="229"/>
      <c r="F58" s="596">
        <f>F55+F56-F57</f>
        <v>36900</v>
      </c>
    </row>
    <row r="59" spans="1:7" s="29" customFormat="1" ht="17.399999999999999" x14ac:dyDescent="0.3">
      <c r="A59" s="157">
        <v>3</v>
      </c>
      <c r="B59" s="229"/>
      <c r="C59" s="229"/>
      <c r="D59" s="229"/>
      <c r="E59" s="229"/>
      <c r="F59" s="229"/>
    </row>
    <row r="60" spans="1:7" s="29" customFormat="1" ht="17.399999999999999" x14ac:dyDescent="0.3">
      <c r="B60" s="229" t="s">
        <v>285</v>
      </c>
      <c r="C60" s="229"/>
      <c r="D60" s="229"/>
      <c r="E60" s="229"/>
      <c r="F60" s="229"/>
    </row>
    <row r="61" spans="1:7" s="29" customFormat="1" ht="17.399999999999999" x14ac:dyDescent="0.3">
      <c r="B61" s="229"/>
      <c r="C61" s="229" t="s">
        <v>696</v>
      </c>
      <c r="D61" s="229"/>
      <c r="E61" s="229"/>
      <c r="F61" s="450">
        <f>F23*30</f>
        <v>207000</v>
      </c>
    </row>
    <row r="62" spans="1:7" s="29" customFormat="1" ht="17.399999999999999" x14ac:dyDescent="0.3">
      <c r="B62" s="229"/>
      <c r="C62" s="229" t="s">
        <v>260</v>
      </c>
      <c r="D62" s="229"/>
      <c r="E62" s="229"/>
      <c r="F62" s="452">
        <f>F27</f>
        <v>131500</v>
      </c>
    </row>
    <row r="63" spans="1:7" s="29" customFormat="1" ht="17.399999999999999" x14ac:dyDescent="0.3">
      <c r="B63" s="229"/>
      <c r="C63" s="229" t="s">
        <v>261</v>
      </c>
      <c r="D63" s="229"/>
      <c r="E63" s="229"/>
      <c r="F63" s="452">
        <f>F28</f>
        <v>180600</v>
      </c>
    </row>
    <row r="64" spans="1:7" s="29" customFormat="1" ht="17.399999999999999" x14ac:dyDescent="0.3">
      <c r="B64" s="229"/>
      <c r="C64" s="229" t="s">
        <v>262</v>
      </c>
      <c r="D64" s="229"/>
      <c r="E64" s="229"/>
      <c r="F64" s="452">
        <f>F29</f>
        <v>188500</v>
      </c>
    </row>
    <row r="65" spans="1:7" s="29" customFormat="1" ht="17.399999999999999" x14ac:dyDescent="0.3">
      <c r="B65" s="229"/>
      <c r="C65" s="229" t="s">
        <v>1</v>
      </c>
      <c r="D65" s="229"/>
      <c r="E65" s="229"/>
      <c r="F65" s="452">
        <f>F30</f>
        <v>131100</v>
      </c>
    </row>
    <row r="66" spans="1:7" s="29" customFormat="1" ht="18" thickBot="1" x14ac:dyDescent="0.35">
      <c r="B66" s="229"/>
      <c r="C66" s="229" t="s">
        <v>263</v>
      </c>
      <c r="D66" s="229"/>
      <c r="E66" s="229"/>
      <c r="F66" s="454">
        <f>F31</f>
        <v>56000</v>
      </c>
    </row>
    <row r="67" spans="1:7" s="29" customFormat="1" ht="18" thickBot="1" x14ac:dyDescent="0.35">
      <c r="B67" s="229"/>
      <c r="C67" s="229" t="s">
        <v>286</v>
      </c>
      <c r="D67" s="229"/>
      <c r="E67" s="229"/>
      <c r="F67" s="596">
        <f>SUM(F61:F66)</f>
        <v>894700</v>
      </c>
    </row>
    <row r="68" spans="1:7" s="29" customFormat="1" ht="17.399999999999999" x14ac:dyDescent="0.3"/>
    <row r="69" spans="1:7" s="29" customFormat="1" ht="17.399999999999999" x14ac:dyDescent="0.3">
      <c r="A69" s="157">
        <v>4</v>
      </c>
    </row>
    <row r="70" spans="1:7" s="29" customFormat="1" ht="17.399999999999999" x14ac:dyDescent="0.3">
      <c r="B70" s="29" t="s">
        <v>287</v>
      </c>
    </row>
    <row r="71" spans="1:7" s="29" customFormat="1" ht="17.399999999999999" x14ac:dyDescent="0.3">
      <c r="D71" s="34" t="str">
        <f>C21</f>
        <v>Job X14</v>
      </c>
      <c r="E71" s="34"/>
      <c r="F71" s="34" t="str">
        <f>C22</f>
        <v>Job X15</v>
      </c>
      <c r="G71" s="34" t="s">
        <v>214</v>
      </c>
    </row>
    <row r="72" spans="1:7" s="29" customFormat="1" ht="17.399999999999999" x14ac:dyDescent="0.3">
      <c r="C72" s="29" t="s">
        <v>281</v>
      </c>
      <c r="D72" s="455">
        <f>D21</f>
        <v>24220</v>
      </c>
      <c r="E72" s="455"/>
      <c r="F72" s="455">
        <f>D22</f>
        <v>14000</v>
      </c>
      <c r="G72" s="341">
        <f>SUM(D72:F72)</f>
        <v>38220</v>
      </c>
    </row>
    <row r="73" spans="1:7" s="29" customFormat="1" ht="17.399999999999999" x14ac:dyDescent="0.3">
      <c r="C73" s="29" t="s">
        <v>282</v>
      </c>
      <c r="D73" s="456">
        <f>30*F21</f>
        <v>84000</v>
      </c>
      <c r="E73" s="456"/>
      <c r="F73" s="456">
        <f>30*F22</f>
        <v>48000</v>
      </c>
      <c r="G73" s="338">
        <f>SUM(D73:F73)</f>
        <v>132000</v>
      </c>
    </row>
    <row r="74" spans="1:7" s="29" customFormat="1" ht="18" thickBot="1" x14ac:dyDescent="0.35">
      <c r="C74" s="29" t="s">
        <v>288</v>
      </c>
      <c r="D74" s="457">
        <f>F53*D73</f>
        <v>319200</v>
      </c>
      <c r="E74" s="457"/>
      <c r="F74" s="457">
        <f>F53*F73</f>
        <v>182400</v>
      </c>
      <c r="G74" s="497">
        <f>SUM(D74:F74)</f>
        <v>501600</v>
      </c>
    </row>
    <row r="75" spans="1:7" s="29" customFormat="1" ht="18" thickBot="1" x14ac:dyDescent="0.35">
      <c r="D75" s="455">
        <f>SUM(D72:D74)</f>
        <v>427420</v>
      </c>
      <c r="E75" s="455"/>
      <c r="F75" s="455">
        <f>SUM(F72:F74)</f>
        <v>244400</v>
      </c>
      <c r="G75" s="596">
        <f>SUM(D75:F75)</f>
        <v>671820</v>
      </c>
    </row>
    <row r="76" spans="1:7" s="29" customFormat="1" ht="17.399999999999999" x14ac:dyDescent="0.3"/>
    <row r="77" spans="1:7" s="29" customFormat="1" ht="17.399999999999999" x14ac:dyDescent="0.3">
      <c r="A77" s="157">
        <v>5</v>
      </c>
    </row>
    <row r="78" spans="1:7" s="29" customFormat="1" ht="17.399999999999999" x14ac:dyDescent="0.3">
      <c r="B78" s="783" t="s">
        <v>324</v>
      </c>
      <c r="C78" s="783"/>
      <c r="D78" s="783"/>
      <c r="E78" s="783"/>
      <c r="F78" s="783"/>
    </row>
    <row r="79" spans="1:7" s="29" customFormat="1" ht="17.399999999999999" x14ac:dyDescent="0.3">
      <c r="B79" s="891" t="s">
        <v>407</v>
      </c>
      <c r="C79" s="891"/>
      <c r="D79" s="891"/>
      <c r="E79" s="891"/>
      <c r="F79" s="891"/>
    </row>
    <row r="80" spans="1:7" s="29" customFormat="1" ht="17.399999999999999" x14ac:dyDescent="0.3">
      <c r="B80" s="783" t="s">
        <v>268</v>
      </c>
      <c r="C80" s="783"/>
      <c r="D80" s="783"/>
      <c r="E80" s="783"/>
      <c r="F80" s="783"/>
    </row>
    <row r="81" spans="1:6" s="29" customFormat="1" ht="17.399999999999999" x14ac:dyDescent="0.3"/>
    <row r="82" spans="1:6" s="29" customFormat="1" ht="17.399999999999999" x14ac:dyDescent="0.3">
      <c r="B82" s="29" t="s">
        <v>463</v>
      </c>
      <c r="C82" s="229"/>
      <c r="F82" s="458">
        <f>D24</f>
        <v>54600</v>
      </c>
    </row>
    <row r="83" spans="1:6" s="29" customFormat="1" ht="17.399999999999999" x14ac:dyDescent="0.3">
      <c r="B83" s="29" t="s">
        <v>131</v>
      </c>
      <c r="F83" s="452">
        <f>30*(SUM(F20:F22))</f>
        <v>237000</v>
      </c>
    </row>
    <row r="84" spans="1:6" s="29" customFormat="1" ht="17.399999999999999" x14ac:dyDescent="0.3">
      <c r="B84" s="29" t="s">
        <v>289</v>
      </c>
      <c r="F84" s="459">
        <f>F34</f>
        <v>900600</v>
      </c>
    </row>
    <row r="85" spans="1:6" s="29" customFormat="1" ht="17.399999999999999" x14ac:dyDescent="0.3">
      <c r="B85" s="29" t="s">
        <v>290</v>
      </c>
      <c r="F85" s="452">
        <f>SUM(F82:F84)</f>
        <v>1192200</v>
      </c>
    </row>
    <row r="86" spans="1:6" ht="17.399999999999999" x14ac:dyDescent="0.3">
      <c r="B86" s="29" t="s">
        <v>291</v>
      </c>
      <c r="F86" s="454">
        <f>D12</f>
        <v>41000</v>
      </c>
    </row>
    <row r="87" spans="1:6" ht="17.399999999999999" x14ac:dyDescent="0.3">
      <c r="B87" s="29" t="s">
        <v>292</v>
      </c>
      <c r="F87" s="452">
        <f>SUM(F85:F86)</f>
        <v>1233200</v>
      </c>
    </row>
    <row r="88" spans="1:6" ht="17.399999999999999" x14ac:dyDescent="0.3">
      <c r="B88" s="29" t="s">
        <v>293</v>
      </c>
      <c r="F88" s="454">
        <f>-G75</f>
        <v>-671820</v>
      </c>
    </row>
    <row r="89" spans="1:6" ht="18" thickBot="1" x14ac:dyDescent="0.35">
      <c r="B89" s="29" t="s">
        <v>206</v>
      </c>
      <c r="F89" s="460">
        <f>SUM(F87:F88)</f>
        <v>561380</v>
      </c>
    </row>
    <row r="90" spans="1:6" s="29" customFormat="1" ht="18" thickTop="1" x14ac:dyDescent="0.3">
      <c r="F90" s="229"/>
    </row>
    <row r="91" spans="1:6" s="29" customFormat="1" ht="17.399999999999999" x14ac:dyDescent="0.3">
      <c r="A91" s="157">
        <v>6</v>
      </c>
      <c r="F91" s="229"/>
    </row>
    <row r="92" spans="1:6" s="29" customFormat="1" ht="17.399999999999999" x14ac:dyDescent="0.3">
      <c r="B92" s="29" t="s">
        <v>294</v>
      </c>
      <c r="F92" s="229"/>
    </row>
    <row r="93" spans="1:6" s="29" customFormat="1" ht="17.399999999999999" x14ac:dyDescent="0.3">
      <c r="C93" s="29" t="s">
        <v>302</v>
      </c>
      <c r="F93" s="461">
        <f>F67</f>
        <v>894700</v>
      </c>
    </row>
    <row r="94" spans="1:6" s="29" customFormat="1" ht="18" thickBot="1" x14ac:dyDescent="0.35">
      <c r="C94" s="29" t="s">
        <v>284</v>
      </c>
      <c r="F94" s="462">
        <f>F34</f>
        <v>900600</v>
      </c>
    </row>
    <row r="95" spans="1:6" s="29" customFormat="1" ht="18" thickBot="1" x14ac:dyDescent="0.35">
      <c r="C95" s="29" t="s">
        <v>326</v>
      </c>
      <c r="F95" s="667">
        <f>F93-F94</f>
        <v>-5900</v>
      </c>
    </row>
    <row r="96" spans="1:6" s="29" customFormat="1" ht="17.399999999999999" x14ac:dyDescent="0.3"/>
    <row r="97" spans="1:8" s="29" customFormat="1" ht="17.399999999999999" x14ac:dyDescent="0.3">
      <c r="A97" s="157">
        <v>7</v>
      </c>
    </row>
    <row r="98" spans="1:8" s="29" customFormat="1" ht="17.399999999999999" x14ac:dyDescent="0.3">
      <c r="B98" s="29" t="s">
        <v>330</v>
      </c>
    </row>
    <row r="99" spans="1:8" s="29" customFormat="1" ht="17.399999999999999" x14ac:dyDescent="0.3">
      <c r="C99" s="29" t="s">
        <v>331</v>
      </c>
      <c r="F99" s="341">
        <f>F89</f>
        <v>561380</v>
      </c>
    </row>
    <row r="100" spans="1:8" s="29" customFormat="1" ht="18" thickBot="1" x14ac:dyDescent="0.35">
      <c r="C100" s="29" t="s">
        <v>295</v>
      </c>
      <c r="F100" s="338">
        <v>100</v>
      </c>
    </row>
    <row r="101" spans="1:8" s="29" customFormat="1" ht="18" thickBot="1" x14ac:dyDescent="0.35">
      <c r="C101" s="29" t="s">
        <v>296</v>
      </c>
      <c r="F101" s="668">
        <f>F99/F100</f>
        <v>5613.8</v>
      </c>
    </row>
    <row r="102" spans="1:8" s="29" customFormat="1" ht="17.399999999999999" x14ac:dyDescent="0.3"/>
    <row r="103" spans="1:8" s="29" customFormat="1" ht="17.399999999999999" x14ac:dyDescent="0.3">
      <c r="A103" s="158">
        <v>8</v>
      </c>
    </row>
    <row r="104" spans="1:8" s="29" customFormat="1" ht="17.399999999999999" x14ac:dyDescent="0.3">
      <c r="C104" s="783" t="s">
        <v>324</v>
      </c>
      <c r="D104" s="783"/>
      <c r="E104" s="783"/>
      <c r="F104" s="783"/>
      <c r="G104" s="783"/>
    </row>
    <row r="105" spans="1:8" s="29" customFormat="1" ht="17.399999999999999" x14ac:dyDescent="0.3">
      <c r="C105" s="783" t="s">
        <v>208</v>
      </c>
      <c r="D105" s="783"/>
      <c r="E105" s="783"/>
      <c r="F105" s="783"/>
      <c r="G105" s="783"/>
    </row>
    <row r="106" spans="1:8" s="29" customFormat="1" ht="17.399999999999999" x14ac:dyDescent="0.3">
      <c r="C106" s="783" t="s">
        <v>268</v>
      </c>
      <c r="D106" s="783"/>
      <c r="E106" s="783"/>
      <c r="F106" s="783"/>
      <c r="G106" s="783"/>
    </row>
    <row r="107" spans="1:8" s="29" customFormat="1" ht="17.399999999999999" x14ac:dyDescent="0.3"/>
    <row r="108" spans="1:8" s="29" customFormat="1" ht="17.399999999999999" x14ac:dyDescent="0.3">
      <c r="C108" s="29" t="s">
        <v>264</v>
      </c>
      <c r="G108" s="322">
        <v>0</v>
      </c>
      <c r="H108" s="463" t="s">
        <v>172</v>
      </c>
    </row>
    <row r="109" spans="1:8" s="29" customFormat="1" ht="17.399999999999999" x14ac:dyDescent="0.3">
      <c r="C109" s="29" t="s">
        <v>266</v>
      </c>
      <c r="G109" s="464">
        <f>F89</f>
        <v>561380</v>
      </c>
      <c r="H109" s="229"/>
    </row>
    <row r="110" spans="1:8" s="29" customFormat="1" ht="17.399999999999999" x14ac:dyDescent="0.3">
      <c r="C110" s="29" t="s">
        <v>265</v>
      </c>
      <c r="G110" s="465">
        <f>G108+G109</f>
        <v>561380</v>
      </c>
      <c r="H110" s="229"/>
    </row>
    <row r="111" spans="1:8" s="29" customFormat="1" ht="17.399999999999999" x14ac:dyDescent="0.3">
      <c r="C111" s="29" t="s">
        <v>267</v>
      </c>
      <c r="G111" s="464">
        <v>0</v>
      </c>
      <c r="H111" s="463" t="s">
        <v>172</v>
      </c>
    </row>
    <row r="112" spans="1:8" s="29" customFormat="1" ht="17.399999999999999" x14ac:dyDescent="0.3">
      <c r="C112" s="29" t="s">
        <v>111</v>
      </c>
      <c r="G112" s="262">
        <f>G110-G111</f>
        <v>561380</v>
      </c>
    </row>
    <row r="113" spans="3:7" s="29" customFormat="1" ht="17.399999999999999" x14ac:dyDescent="0.3">
      <c r="C113" s="118" t="s">
        <v>69</v>
      </c>
      <c r="G113" s="263">
        <f>F95</f>
        <v>-5900</v>
      </c>
    </row>
    <row r="114" spans="3:7" s="29" customFormat="1" ht="17.399999999999999" x14ac:dyDescent="0.3">
      <c r="C114" s="118" t="s">
        <v>241</v>
      </c>
      <c r="G114" s="264">
        <f>G112+G113</f>
        <v>555480</v>
      </c>
    </row>
    <row r="115" spans="3:7" s="29" customFormat="1" ht="17.399999999999999" x14ac:dyDescent="0.3"/>
    <row r="116" spans="3:7" s="29" customFormat="1" ht="17.399999999999999" x14ac:dyDescent="0.3"/>
    <row r="117" spans="3:7" s="29" customFormat="1" ht="17.399999999999999" x14ac:dyDescent="0.3"/>
    <row r="118" spans="3:7" s="29" customFormat="1" ht="17.399999999999999" x14ac:dyDescent="0.3"/>
    <row r="119" spans="3:7" s="29" customFormat="1" ht="17.399999999999999" x14ac:dyDescent="0.3"/>
    <row r="120" spans="3:7" s="29" customFormat="1" ht="17.399999999999999" x14ac:dyDescent="0.3"/>
    <row r="121" spans="3:7" s="29" customFormat="1" ht="17.399999999999999" x14ac:dyDescent="0.3"/>
    <row r="122" spans="3:7" s="29" customFormat="1" ht="17.399999999999999" x14ac:dyDescent="0.3"/>
    <row r="123" spans="3:7" s="29" customFormat="1" ht="17.399999999999999" x14ac:dyDescent="0.3"/>
    <row r="124" spans="3:7" s="29" customFormat="1" ht="17.399999999999999" x14ac:dyDescent="0.3"/>
    <row r="125" spans="3:7" s="29" customFormat="1" ht="17.399999999999999" x14ac:dyDescent="0.3"/>
    <row r="126" spans="3:7" s="29" customFormat="1" ht="17.399999999999999" x14ac:dyDescent="0.3"/>
    <row r="127" spans="3:7" s="29" customFormat="1" ht="17.399999999999999" x14ac:dyDescent="0.3"/>
    <row r="128" spans="3:7" s="29" customFormat="1" ht="17.399999999999999" x14ac:dyDescent="0.3"/>
    <row r="129" s="29" customFormat="1" ht="17.399999999999999" x14ac:dyDescent="0.3"/>
    <row r="130" s="29" customFormat="1" ht="17.399999999999999" x14ac:dyDescent="0.3"/>
    <row r="131" s="29" customFormat="1" ht="17.399999999999999" x14ac:dyDescent="0.3"/>
    <row r="132" s="29" customFormat="1" ht="17.399999999999999" x14ac:dyDescent="0.3"/>
    <row r="133" s="29" customFormat="1" ht="17.399999999999999" x14ac:dyDescent="0.3"/>
    <row r="134" s="29" customFormat="1" ht="17.399999999999999" x14ac:dyDescent="0.3"/>
    <row r="135" s="29" customFormat="1" ht="17.399999999999999" x14ac:dyDescent="0.3"/>
    <row r="136" s="29" customFormat="1" ht="17.399999999999999" x14ac:dyDescent="0.3"/>
    <row r="137" s="29" customFormat="1" ht="17.399999999999999" x14ac:dyDescent="0.3"/>
    <row r="138" s="29" customFormat="1" ht="17.399999999999999" x14ac:dyDescent="0.3"/>
    <row r="139" s="29" customFormat="1" ht="17.399999999999999" x14ac:dyDescent="0.3"/>
    <row r="140" s="29" customFormat="1" ht="17.399999999999999" x14ac:dyDescent="0.3"/>
    <row r="141" s="29" customFormat="1" ht="17.399999999999999" x14ac:dyDescent="0.3"/>
    <row r="142" s="29" customFormat="1" ht="17.399999999999999" x14ac:dyDescent="0.3"/>
    <row r="143" s="29" customFormat="1" ht="17.399999999999999" x14ac:dyDescent="0.3"/>
    <row r="144" s="29" customFormat="1" ht="17.399999999999999" x14ac:dyDescent="0.3"/>
    <row r="145" s="29" customFormat="1" ht="17.399999999999999" x14ac:dyDescent="0.3"/>
    <row r="146" s="29" customFormat="1" ht="17.399999999999999" x14ac:dyDescent="0.3"/>
    <row r="147" s="29" customFormat="1" ht="17.399999999999999" x14ac:dyDescent="0.3"/>
    <row r="148" s="29" customFormat="1" ht="17.399999999999999" x14ac:dyDescent="0.3"/>
    <row r="149" s="29" customFormat="1" ht="17.399999999999999" x14ac:dyDescent="0.3"/>
    <row r="150" s="29" customFormat="1" ht="17.399999999999999" x14ac:dyDescent="0.3"/>
    <row r="151" s="29" customFormat="1" ht="17.399999999999999" x14ac:dyDescent="0.3"/>
  </sheetData>
  <mergeCells count="15">
    <mergeCell ref="A9:C9"/>
    <mergeCell ref="A1:H1"/>
    <mergeCell ref="C106:G106"/>
    <mergeCell ref="B78:F78"/>
    <mergeCell ref="B79:F79"/>
    <mergeCell ref="B80:F80"/>
    <mergeCell ref="C104:G104"/>
    <mergeCell ref="C105:G105"/>
    <mergeCell ref="A48:C48"/>
    <mergeCell ref="D18:D19"/>
    <mergeCell ref="F18:F19"/>
    <mergeCell ref="G18:G19"/>
    <mergeCell ref="C18:C19"/>
    <mergeCell ref="E18:E19"/>
    <mergeCell ref="A36:C36"/>
  </mergeCells>
  <phoneticPr fontId="0"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rowBreaks count="1" manualBreakCount="1">
    <brk id="89" max="12"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5"/>
  <sheetViews>
    <sheetView showGridLines="0" topLeftCell="A4" zoomScaleNormal="100" workbookViewId="0">
      <selection activeCell="B37" sqref="B37"/>
    </sheetView>
  </sheetViews>
  <sheetFormatPr defaultRowHeight="13.2" x14ac:dyDescent="0.25"/>
  <cols>
    <col min="1" max="1" width="5.77734375" customWidth="1"/>
    <col min="15" max="15" width="11.5546875" customWidth="1"/>
  </cols>
  <sheetData>
    <row r="1" spans="1:15" ht="21.6" thickBot="1" x14ac:dyDescent="0.45">
      <c r="A1" s="765" t="s">
        <v>525</v>
      </c>
      <c r="B1" s="766"/>
      <c r="C1" s="766"/>
      <c r="D1" s="766"/>
      <c r="E1" s="766"/>
      <c r="F1" s="766"/>
      <c r="G1" s="766"/>
      <c r="H1" s="766"/>
      <c r="I1" s="766"/>
      <c r="J1" s="766"/>
      <c r="K1" s="766"/>
      <c r="L1" s="766"/>
      <c r="M1" s="766"/>
      <c r="N1" s="766"/>
      <c r="O1" s="776"/>
    </row>
    <row r="19" spans="1:15" s="29" customFormat="1" ht="18" thickBot="1" x14ac:dyDescent="0.35"/>
    <row r="20" spans="1:15" s="29" customFormat="1" ht="18" thickBot="1" x14ac:dyDescent="0.35">
      <c r="A20" s="784" t="s">
        <v>724</v>
      </c>
      <c r="B20" s="785"/>
      <c r="C20" s="786"/>
    </row>
    <row r="21" spans="1:15" s="29" customFormat="1" ht="58.5" customHeight="1" x14ac:dyDescent="0.3">
      <c r="B21" s="781" t="s">
        <v>725</v>
      </c>
      <c r="C21" s="781"/>
      <c r="D21" s="781"/>
      <c r="E21" s="781"/>
      <c r="F21" s="781"/>
      <c r="G21" s="781"/>
      <c r="H21" s="781"/>
      <c r="I21" s="781"/>
      <c r="J21" s="781"/>
      <c r="K21" s="781"/>
      <c r="L21" s="781"/>
      <c r="M21" s="781"/>
      <c r="N21" s="781"/>
      <c r="O21" s="781"/>
    </row>
    <row r="22" spans="1:15" s="29" customFormat="1" ht="18" thickBot="1" x14ac:dyDescent="0.35"/>
    <row r="23" spans="1:15" s="29" customFormat="1" ht="18" thickBot="1" x14ac:dyDescent="0.35">
      <c r="A23" s="784" t="s">
        <v>240</v>
      </c>
      <c r="B23" s="785"/>
      <c r="C23" s="786"/>
    </row>
    <row r="24" spans="1:15" s="29" customFormat="1" ht="17.399999999999999" x14ac:dyDescent="0.3"/>
    <row r="25" spans="1:15" s="29" customFormat="1" ht="17.399999999999999" x14ac:dyDescent="0.3"/>
  </sheetData>
  <mergeCells count="4">
    <mergeCell ref="A1:O1"/>
    <mergeCell ref="A23:C23"/>
    <mergeCell ref="B21:O21"/>
    <mergeCell ref="A20:C20"/>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01"/>
  <sheetViews>
    <sheetView showGridLines="0" zoomScaleNormal="100" workbookViewId="0">
      <selection activeCell="B37" sqref="B37"/>
    </sheetView>
  </sheetViews>
  <sheetFormatPr defaultRowHeight="13.2" x14ac:dyDescent="0.25"/>
  <cols>
    <col min="1" max="1" width="5.77734375" customWidth="1"/>
    <col min="2" max="2" width="26.44140625" customWidth="1"/>
    <col min="3" max="3" width="16.5546875" customWidth="1"/>
    <col min="4" max="4" width="21.44140625" customWidth="1"/>
    <col min="5" max="5" width="9.44140625" customWidth="1"/>
    <col min="6" max="6" width="38.21875" customWidth="1"/>
    <col min="7" max="7" width="14.77734375" customWidth="1"/>
    <col min="8" max="8" width="3.21875" customWidth="1"/>
    <col min="9" max="9" width="6.21875" customWidth="1"/>
    <col min="10" max="10" width="5" customWidth="1"/>
  </cols>
  <sheetData>
    <row r="1" spans="1:10" ht="21.6" thickBot="1" x14ac:dyDescent="0.45">
      <c r="A1" s="765" t="s">
        <v>526</v>
      </c>
      <c r="B1" s="766"/>
      <c r="C1" s="766"/>
      <c r="D1" s="766"/>
      <c r="E1" s="766"/>
      <c r="F1" s="766"/>
      <c r="G1" s="776"/>
      <c r="H1" s="11"/>
      <c r="I1" s="11"/>
      <c r="J1" s="11"/>
    </row>
    <row r="2" spans="1:10" s="11" customFormat="1" ht="20.399999999999999" x14ac:dyDescent="0.35">
      <c r="A2" s="15"/>
      <c r="B2" s="7"/>
      <c r="C2" s="7"/>
      <c r="D2" s="7"/>
      <c r="E2" s="7"/>
      <c r="F2" s="7"/>
      <c r="G2" s="7"/>
      <c r="H2" s="7"/>
      <c r="I2" s="7"/>
      <c r="J2" s="7"/>
    </row>
    <row r="3" spans="1:10" s="11" customFormat="1" ht="20.399999999999999" x14ac:dyDescent="0.35">
      <c r="A3" s="15"/>
      <c r="B3" s="7"/>
      <c r="C3" s="7"/>
      <c r="D3" s="7"/>
      <c r="E3" s="7"/>
      <c r="F3" s="7"/>
      <c r="G3" s="7"/>
      <c r="H3" s="7"/>
      <c r="I3" s="7"/>
      <c r="J3" s="7"/>
    </row>
    <row r="4" spans="1:10" s="11" customFormat="1" ht="20.399999999999999" x14ac:dyDescent="0.35">
      <c r="A4" s="15"/>
      <c r="B4" s="7"/>
      <c r="C4" s="7"/>
      <c r="D4" s="7"/>
      <c r="E4" s="7"/>
      <c r="F4" s="7"/>
      <c r="G4" s="7"/>
      <c r="H4" s="7"/>
      <c r="I4" s="7"/>
      <c r="J4" s="7"/>
    </row>
    <row r="5" spans="1:10" s="11" customFormat="1" ht="20.399999999999999" x14ac:dyDescent="0.35">
      <c r="A5" s="15"/>
      <c r="B5" s="7"/>
      <c r="C5" s="7"/>
      <c r="D5" s="7"/>
      <c r="E5" s="7"/>
      <c r="F5" s="7"/>
      <c r="G5" s="7"/>
      <c r="H5" s="7"/>
      <c r="I5" s="7"/>
      <c r="J5" s="7"/>
    </row>
    <row r="6" spans="1:10" s="11" customFormat="1" ht="20.399999999999999" x14ac:dyDescent="0.35">
      <c r="A6" s="15"/>
      <c r="B6" s="7"/>
      <c r="C6" s="7"/>
      <c r="D6" s="7"/>
      <c r="E6" s="7"/>
      <c r="F6" s="7"/>
      <c r="G6" s="7"/>
      <c r="H6" s="7"/>
      <c r="I6" s="7"/>
      <c r="J6" s="7"/>
    </row>
    <row r="7" spans="1:10" s="11" customFormat="1" ht="20.399999999999999" x14ac:dyDescent="0.35">
      <c r="A7" s="15"/>
      <c r="B7" s="7"/>
      <c r="C7" s="7"/>
      <c r="D7" s="7"/>
      <c r="E7" s="7"/>
      <c r="F7" s="7"/>
      <c r="G7" s="7"/>
      <c r="H7" s="7"/>
      <c r="I7" s="7"/>
      <c r="J7" s="7"/>
    </row>
    <row r="8" spans="1:10" s="11" customFormat="1" ht="20.399999999999999" x14ac:dyDescent="0.35">
      <c r="A8" s="15"/>
      <c r="B8" s="7"/>
      <c r="C8" s="7"/>
      <c r="D8" s="7"/>
      <c r="E8" s="7"/>
      <c r="F8" s="7"/>
      <c r="G8" s="7"/>
      <c r="H8" s="7"/>
      <c r="I8" s="7"/>
      <c r="J8" s="7"/>
    </row>
    <row r="9" spans="1:10" s="11" customFormat="1" ht="21" thickBot="1" x14ac:dyDescent="0.4">
      <c r="A9" s="15"/>
      <c r="B9" s="7"/>
      <c r="C9" s="7"/>
      <c r="D9" s="7"/>
      <c r="E9" s="7"/>
      <c r="F9" s="7"/>
      <c r="G9" s="7"/>
      <c r="H9" s="7"/>
      <c r="I9" s="7"/>
      <c r="J9" s="7"/>
    </row>
    <row r="10" spans="1:10" ht="18" thickBot="1" x14ac:dyDescent="0.35">
      <c r="A10" s="14"/>
      <c r="B10" s="876" t="s">
        <v>141</v>
      </c>
      <c r="C10" s="877"/>
      <c r="D10" s="877"/>
      <c r="E10" s="877"/>
      <c r="F10" s="878"/>
      <c r="G10" s="30"/>
      <c r="H10" s="30"/>
    </row>
    <row r="11" spans="1:10" s="29" customFormat="1" ht="17.399999999999999" x14ac:dyDescent="0.3">
      <c r="A11" s="14"/>
      <c r="B11" s="83"/>
      <c r="C11" s="80"/>
      <c r="D11" s="80"/>
      <c r="E11" s="80"/>
      <c r="F11" s="81"/>
    </row>
    <row r="12" spans="1:10" s="29" customFormat="1" ht="17.399999999999999" x14ac:dyDescent="0.3">
      <c r="A12" s="14"/>
      <c r="B12" s="119" t="s">
        <v>143</v>
      </c>
      <c r="C12" s="3"/>
      <c r="D12" s="55">
        <v>5200</v>
      </c>
      <c r="E12" s="103"/>
      <c r="F12" s="105"/>
    </row>
    <row r="13" spans="1:10" s="29" customFormat="1" ht="17.399999999999999" x14ac:dyDescent="0.3">
      <c r="A13" s="14"/>
      <c r="B13" s="119" t="s">
        <v>147</v>
      </c>
      <c r="C13" s="3"/>
      <c r="D13" s="55">
        <v>2450</v>
      </c>
      <c r="E13" s="103"/>
      <c r="F13" s="105"/>
    </row>
    <row r="14" spans="1:10" s="29" customFormat="1" ht="17.399999999999999" x14ac:dyDescent="0.3">
      <c r="A14" s="14"/>
      <c r="B14" s="119" t="s">
        <v>144</v>
      </c>
      <c r="C14" s="3"/>
      <c r="D14" s="55">
        <v>1500</v>
      </c>
      <c r="E14" s="103"/>
      <c r="F14" s="105"/>
    </row>
    <row r="15" spans="1:10" s="29" customFormat="1" ht="17.399999999999999" x14ac:dyDescent="0.3">
      <c r="A15" s="14"/>
      <c r="B15" s="119" t="s">
        <v>145</v>
      </c>
      <c r="C15" s="3"/>
      <c r="D15" s="55">
        <v>900</v>
      </c>
      <c r="E15" s="103"/>
      <c r="F15" s="105"/>
    </row>
    <row r="16" spans="1:10" s="29" customFormat="1" ht="17.399999999999999" x14ac:dyDescent="0.3">
      <c r="A16" s="14"/>
      <c r="B16" s="119" t="s">
        <v>146</v>
      </c>
      <c r="C16" s="3"/>
      <c r="D16" s="55">
        <v>210</v>
      </c>
      <c r="E16" s="103"/>
      <c r="F16" s="105"/>
    </row>
    <row r="17" spans="1:6" s="29" customFormat="1" ht="18" thickBot="1" x14ac:dyDescent="0.35">
      <c r="A17" s="14"/>
      <c r="B17" s="53" t="s">
        <v>148</v>
      </c>
      <c r="C17" s="41"/>
      <c r="D17" s="41"/>
      <c r="E17" s="41"/>
      <c r="F17" s="54"/>
    </row>
    <row r="18" spans="1:6" s="29" customFormat="1" ht="17.399999999999999" x14ac:dyDescent="0.3">
      <c r="A18" s="14"/>
    </row>
    <row r="19" spans="1:6" s="29" customFormat="1" ht="18" thickBot="1" x14ac:dyDescent="0.35">
      <c r="A19" s="14"/>
    </row>
    <row r="20" spans="1:6" s="29" customFormat="1" ht="18" thickBot="1" x14ac:dyDescent="0.35">
      <c r="A20" s="14"/>
      <c r="B20" s="876" t="s">
        <v>136</v>
      </c>
      <c r="C20" s="877"/>
      <c r="D20" s="877"/>
      <c r="E20" s="877"/>
      <c r="F20" s="878"/>
    </row>
    <row r="21" spans="1:6" s="29" customFormat="1" ht="17.399999999999999" x14ac:dyDescent="0.3">
      <c r="A21" s="14"/>
      <c r="B21" s="83"/>
      <c r="C21" s="34" t="s">
        <v>149</v>
      </c>
      <c r="D21" s="34" t="s">
        <v>152</v>
      </c>
      <c r="E21" s="522" t="s">
        <v>155</v>
      </c>
      <c r="F21" s="81"/>
    </row>
    <row r="22" spans="1:6" s="29" customFormat="1" ht="17.399999999999999" x14ac:dyDescent="0.3">
      <c r="A22" s="14"/>
      <c r="B22" s="5"/>
      <c r="C22" s="75" t="s">
        <v>150</v>
      </c>
      <c r="D22" s="75" t="s">
        <v>153</v>
      </c>
      <c r="E22" s="120">
        <v>800</v>
      </c>
      <c r="F22" s="105"/>
    </row>
    <row r="23" spans="1:6" s="29" customFormat="1" ht="17.399999999999999" x14ac:dyDescent="0.3">
      <c r="A23" s="14"/>
      <c r="B23" s="5"/>
      <c r="C23" s="75" t="s">
        <v>151</v>
      </c>
      <c r="D23" s="75" t="s">
        <v>154</v>
      </c>
      <c r="E23" s="121">
        <v>700</v>
      </c>
      <c r="F23" s="105"/>
    </row>
    <row r="24" spans="1:6" ht="18" thickBot="1" x14ac:dyDescent="0.35">
      <c r="A24" s="14"/>
      <c r="B24" s="19"/>
      <c r="C24" s="20"/>
      <c r="D24" s="20"/>
      <c r="E24" s="20"/>
      <c r="F24" s="13"/>
    </row>
    <row r="25" spans="1:6" ht="18" thickBot="1" x14ac:dyDescent="0.35">
      <c r="A25" s="14"/>
    </row>
    <row r="26" spans="1:6" ht="18" thickBot="1" x14ac:dyDescent="0.35">
      <c r="A26" s="784" t="s">
        <v>630</v>
      </c>
      <c r="B26" s="786"/>
    </row>
    <row r="28" spans="1:6" ht="17.399999999999999" x14ac:dyDescent="0.3">
      <c r="B28" s="14" t="s">
        <v>726</v>
      </c>
    </row>
    <row r="29" spans="1:6" ht="17.399999999999999" x14ac:dyDescent="0.3">
      <c r="A29" s="14"/>
      <c r="B29" s="14" t="s">
        <v>727</v>
      </c>
    </row>
    <row r="30" spans="1:6" ht="18" thickBot="1" x14ac:dyDescent="0.35">
      <c r="A30" s="14"/>
    </row>
    <row r="31" spans="1:6" ht="18" thickBot="1" x14ac:dyDescent="0.35">
      <c r="A31" s="784" t="s">
        <v>269</v>
      </c>
      <c r="B31" s="786"/>
    </row>
    <row r="32" spans="1:6" ht="17.399999999999999" x14ac:dyDescent="0.3">
      <c r="A32" s="14"/>
    </row>
    <row r="33" spans="1:13" ht="18" customHeight="1" x14ac:dyDescent="0.3">
      <c r="A33" s="117" t="s">
        <v>275</v>
      </c>
      <c r="B33" s="28"/>
      <c r="C33" s="28"/>
      <c r="D33" s="28"/>
      <c r="E33" s="28"/>
      <c r="F33" s="28"/>
      <c r="G33" s="28"/>
      <c r="H33" s="28"/>
      <c r="I33" s="28"/>
      <c r="J33" s="28"/>
      <c r="K33" s="28"/>
      <c r="L33" s="28"/>
      <c r="M33" s="28"/>
    </row>
    <row r="34" spans="1:13" ht="18" thickBot="1" x14ac:dyDescent="0.35">
      <c r="A34" s="25"/>
    </row>
    <row r="35" spans="1:13" s="29" customFormat="1" ht="18" thickBot="1" x14ac:dyDescent="0.35">
      <c r="A35" s="25"/>
      <c r="B35" s="876" t="s">
        <v>158</v>
      </c>
      <c r="C35" s="877"/>
      <c r="D35" s="877"/>
      <c r="E35" s="877"/>
      <c r="F35" s="597"/>
    </row>
    <row r="36" spans="1:13" s="24" customFormat="1" ht="17.399999999999999" x14ac:dyDescent="0.3">
      <c r="A36" s="25"/>
      <c r="B36" s="519"/>
      <c r="C36" s="520"/>
      <c r="D36" s="520"/>
      <c r="E36" s="520"/>
      <c r="F36" s="521"/>
    </row>
    <row r="37" spans="1:13" s="29" customFormat="1" ht="17.399999999999999" x14ac:dyDescent="0.3">
      <c r="B37" s="512" t="s">
        <v>143</v>
      </c>
      <c r="C37" s="513"/>
      <c r="D37" s="467">
        <f>D12/E22</f>
        <v>6.5</v>
      </c>
      <c r="E37" s="518" t="s">
        <v>315</v>
      </c>
      <c r="F37" s="51" t="s">
        <v>614</v>
      </c>
    </row>
    <row r="38" spans="1:13" s="29" customFormat="1" ht="17.399999999999999" x14ac:dyDescent="0.3">
      <c r="B38" s="512" t="s">
        <v>142</v>
      </c>
      <c r="C38" s="513"/>
      <c r="D38" s="467">
        <f>D13/E23</f>
        <v>3.5</v>
      </c>
      <c r="E38" s="518" t="s">
        <v>315</v>
      </c>
      <c r="F38" s="51" t="s">
        <v>615</v>
      </c>
    </row>
    <row r="39" spans="1:13" s="29" customFormat="1" ht="17.399999999999999" x14ac:dyDescent="0.3">
      <c r="B39" s="512" t="s">
        <v>144</v>
      </c>
      <c r="C39" s="513"/>
      <c r="D39" s="467">
        <f>D14/(E22+E23)</f>
        <v>1</v>
      </c>
      <c r="E39" s="518" t="s">
        <v>315</v>
      </c>
      <c r="F39" s="51" t="s">
        <v>616</v>
      </c>
    </row>
    <row r="40" spans="1:13" s="29" customFormat="1" ht="17.399999999999999" x14ac:dyDescent="0.3">
      <c r="B40" s="512" t="s">
        <v>145</v>
      </c>
      <c r="C40" s="513"/>
      <c r="D40" s="467">
        <f>D15/(E22+E23)</f>
        <v>0.6</v>
      </c>
      <c r="E40" s="518" t="s">
        <v>315</v>
      </c>
      <c r="F40" s="51" t="s">
        <v>617</v>
      </c>
    </row>
    <row r="41" spans="1:13" s="29" customFormat="1" ht="17.399999999999999" x14ac:dyDescent="0.3">
      <c r="B41" s="512" t="s">
        <v>146</v>
      </c>
      <c r="C41" s="513"/>
      <c r="D41" s="467">
        <f>D16/E23</f>
        <v>0.3</v>
      </c>
      <c r="E41" s="518" t="s">
        <v>315</v>
      </c>
      <c r="F41" s="51" t="s">
        <v>618</v>
      </c>
    </row>
    <row r="42" spans="1:13" s="29" customFormat="1" ht="18" thickBot="1" x14ac:dyDescent="0.35">
      <c r="B42" s="49"/>
      <c r="C42" s="37"/>
      <c r="D42" s="416"/>
      <c r="E42" s="416"/>
      <c r="F42" s="51"/>
    </row>
    <row r="43" spans="1:13" s="29" customFormat="1" ht="18" thickBot="1" x14ac:dyDescent="0.35">
      <c r="B43" s="152" t="s">
        <v>157</v>
      </c>
      <c r="C43" s="37"/>
      <c r="D43" s="598">
        <f>D37+D39+D40</f>
        <v>8.1</v>
      </c>
      <c r="E43" s="518" t="s">
        <v>315</v>
      </c>
      <c r="F43" s="51" t="s">
        <v>619</v>
      </c>
    </row>
    <row r="44" spans="1:13" s="29" customFormat="1" ht="18" thickBot="1" x14ac:dyDescent="0.35">
      <c r="B44" s="152" t="s">
        <v>156</v>
      </c>
      <c r="C44" s="37"/>
      <c r="D44" s="598">
        <f>D38+D39+D40+D41</f>
        <v>5.3999999999999995</v>
      </c>
      <c r="E44" s="518" t="s">
        <v>315</v>
      </c>
      <c r="F44" s="51" t="s">
        <v>620</v>
      </c>
    </row>
    <row r="45" spans="1:13" s="29" customFormat="1" ht="18" thickBot="1" x14ac:dyDescent="0.35">
      <c r="B45" s="53"/>
      <c r="C45" s="41"/>
      <c r="D45" s="41"/>
      <c r="E45" s="41"/>
      <c r="F45" s="54"/>
    </row>
    <row r="48" spans="1:13" ht="17.399999999999999" x14ac:dyDescent="0.3">
      <c r="A48" s="117" t="s">
        <v>276</v>
      </c>
    </row>
    <row r="101" spans="1:1" ht="17.399999999999999" x14ac:dyDescent="0.3">
      <c r="A101" s="22"/>
    </row>
  </sheetData>
  <mergeCells count="6">
    <mergeCell ref="A1:G1"/>
    <mergeCell ref="B20:F20"/>
    <mergeCell ref="A31:B31"/>
    <mergeCell ref="B35:E35"/>
    <mergeCell ref="B10:F10"/>
    <mergeCell ref="A26:B26"/>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59"/>
  <sheetViews>
    <sheetView showGridLines="0" topLeftCell="A37" zoomScaleNormal="100" workbookViewId="0">
      <selection activeCell="B37" sqref="B37"/>
    </sheetView>
  </sheetViews>
  <sheetFormatPr defaultRowHeight="13.2" x14ac:dyDescent="0.25"/>
  <cols>
    <col min="1" max="1" width="5.77734375" customWidth="1"/>
    <col min="6" max="6" width="16.21875" bestFit="1" customWidth="1"/>
    <col min="15" max="15" width="11.77734375" customWidth="1"/>
  </cols>
  <sheetData>
    <row r="1" spans="1:15" ht="21.6" thickBot="1" x14ac:dyDescent="0.45">
      <c r="A1" s="765" t="s">
        <v>832</v>
      </c>
      <c r="B1" s="766"/>
      <c r="C1" s="766"/>
      <c r="D1" s="766"/>
      <c r="E1" s="766"/>
      <c r="F1" s="766"/>
      <c r="G1" s="766"/>
      <c r="H1" s="766"/>
      <c r="I1" s="766"/>
      <c r="J1" s="766"/>
      <c r="K1" s="766"/>
      <c r="L1" s="766"/>
      <c r="M1" s="766"/>
      <c r="N1" s="766"/>
      <c r="O1" s="776"/>
    </row>
    <row r="39" spans="1:6" ht="13.8" thickBot="1" x14ac:dyDescent="0.3"/>
    <row r="40" spans="1:6" ht="18" thickBot="1" x14ac:dyDescent="0.35">
      <c r="A40" s="784" t="s">
        <v>180</v>
      </c>
      <c r="B40" s="785"/>
      <c r="C40" s="786"/>
    </row>
    <row r="41" spans="1:6" s="29" customFormat="1" ht="17.399999999999999" x14ac:dyDescent="0.3">
      <c r="B41" s="528" t="s">
        <v>754</v>
      </c>
      <c r="F41" s="647">
        <v>2196000</v>
      </c>
    </row>
    <row r="42" spans="1:6" s="29" customFormat="1" ht="17.399999999999999" x14ac:dyDescent="0.3">
      <c r="B42" s="528" t="s">
        <v>755</v>
      </c>
      <c r="F42" s="647">
        <v>1830000</v>
      </c>
    </row>
    <row r="43" spans="1:6" s="29" customFormat="1" ht="17.399999999999999" x14ac:dyDescent="0.3">
      <c r="B43" s="528" t="s">
        <v>756</v>
      </c>
      <c r="F43" s="669">
        <v>2928000</v>
      </c>
    </row>
    <row r="44" spans="1:6" s="29" customFormat="1" ht="17.399999999999999" x14ac:dyDescent="0.3">
      <c r="B44" s="528" t="s">
        <v>757</v>
      </c>
      <c r="F44" s="706">
        <f>SUM(F41:F43)</f>
        <v>6954000</v>
      </c>
    </row>
    <row r="45" spans="1:6" s="29" customFormat="1" ht="17.399999999999999" x14ac:dyDescent="0.3"/>
    <row r="46" spans="1:6" s="29" customFormat="1" ht="18" thickBot="1" x14ac:dyDescent="0.35"/>
    <row r="47" spans="1:6" s="29" customFormat="1" ht="18" thickBot="1" x14ac:dyDescent="0.35">
      <c r="A47" s="784" t="s">
        <v>630</v>
      </c>
      <c r="B47" s="785"/>
      <c r="C47" s="786"/>
    </row>
    <row r="48" spans="1:6" s="29" customFormat="1" ht="17.399999999999999" x14ac:dyDescent="0.3"/>
    <row r="49" spans="1:14" s="29" customFormat="1" ht="20.399999999999999" x14ac:dyDescent="0.35">
      <c r="B49" s="29" t="s">
        <v>728</v>
      </c>
    </row>
    <row r="50" spans="1:14" s="29" customFormat="1" ht="20.399999999999999" x14ac:dyDescent="0.35">
      <c r="B50" s="29" t="s">
        <v>729</v>
      </c>
    </row>
    <row r="51" spans="1:14" s="29" customFormat="1" ht="20.399999999999999" x14ac:dyDescent="0.35">
      <c r="B51" s="29" t="s">
        <v>730</v>
      </c>
    </row>
    <row r="52" spans="1:14" s="29" customFormat="1" ht="19.95" customHeight="1" x14ac:dyDescent="0.35">
      <c r="B52" s="787" t="s">
        <v>881</v>
      </c>
      <c r="C52" s="787"/>
      <c r="D52" s="787"/>
      <c r="E52" s="787"/>
      <c r="F52" s="787"/>
      <c r="G52" s="787"/>
      <c r="H52" s="787"/>
      <c r="I52" s="787"/>
      <c r="J52" s="787"/>
      <c r="K52" s="787"/>
      <c r="L52" s="787"/>
      <c r="M52" s="787"/>
      <c r="N52" s="787"/>
    </row>
    <row r="53" spans="1:14" s="29" customFormat="1" ht="19.95" customHeight="1" x14ac:dyDescent="0.3">
      <c r="B53" s="29" t="s">
        <v>882</v>
      </c>
      <c r="C53" s="685"/>
      <c r="D53" s="685"/>
      <c r="E53" s="685"/>
      <c r="F53" s="685"/>
      <c r="G53" s="685"/>
      <c r="H53" s="685"/>
      <c r="I53" s="685"/>
      <c r="J53" s="685"/>
      <c r="K53" s="685"/>
      <c r="L53" s="685"/>
      <c r="M53" s="685"/>
      <c r="N53" s="685"/>
    </row>
    <row r="54" spans="1:14" s="29" customFormat="1" ht="19.95" customHeight="1" x14ac:dyDescent="0.35">
      <c r="B54" s="29" t="s">
        <v>883</v>
      </c>
    </row>
    <row r="55" spans="1:14" s="29" customFormat="1" ht="18" thickBot="1" x14ac:dyDescent="0.35"/>
    <row r="56" spans="1:14" s="29" customFormat="1" ht="18" thickBot="1" x14ac:dyDescent="0.35">
      <c r="A56" s="784" t="s">
        <v>269</v>
      </c>
      <c r="B56" s="785"/>
      <c r="C56" s="786"/>
    </row>
    <row r="57" spans="1:14" s="29" customFormat="1" ht="17.399999999999999" x14ac:dyDescent="0.3"/>
    <row r="58" spans="1:14" s="29" customFormat="1" ht="17.399999999999999" x14ac:dyDescent="0.3"/>
    <row r="59" spans="1:14" s="29" customFormat="1" ht="17.399999999999999" x14ac:dyDescent="0.3"/>
  </sheetData>
  <mergeCells count="5">
    <mergeCell ref="A1:O1"/>
    <mergeCell ref="B52:N52"/>
    <mergeCell ref="A56:C56"/>
    <mergeCell ref="A47:C47"/>
    <mergeCell ref="A40:C40"/>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rowBreaks count="1" manualBreakCount="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4"/>
  <sheetViews>
    <sheetView showGridLines="0" topLeftCell="A40" zoomScaleNormal="100" workbookViewId="0">
      <selection activeCell="B37" sqref="B37"/>
    </sheetView>
  </sheetViews>
  <sheetFormatPr defaultRowHeight="13.2" x14ac:dyDescent="0.25"/>
  <cols>
    <col min="1" max="1" width="5.77734375" customWidth="1"/>
    <col min="14" max="14" width="11.77734375" customWidth="1"/>
  </cols>
  <sheetData>
    <row r="1" spans="1:15" ht="21.6" thickBot="1" x14ac:dyDescent="0.45">
      <c r="A1" s="765" t="s">
        <v>238</v>
      </c>
      <c r="B1" s="766"/>
      <c r="C1" s="766"/>
      <c r="D1" s="766"/>
      <c r="E1" s="766"/>
      <c r="F1" s="766"/>
      <c r="G1" s="766"/>
      <c r="H1" s="766"/>
      <c r="I1" s="766"/>
      <c r="J1" s="766"/>
      <c r="K1" s="766"/>
      <c r="L1" s="766"/>
      <c r="M1" s="766"/>
      <c r="N1" s="766"/>
      <c r="O1" s="776"/>
    </row>
    <row r="2" spans="1:15" ht="13.8" thickBot="1" x14ac:dyDescent="0.3"/>
    <row r="3" spans="1:15" ht="18" thickBot="1" x14ac:dyDescent="0.35">
      <c r="A3" s="777" t="s">
        <v>630</v>
      </c>
      <c r="B3" s="778"/>
      <c r="C3" s="779"/>
    </row>
    <row r="4" spans="1:15" ht="18" x14ac:dyDescent="0.25">
      <c r="B4" s="501"/>
    </row>
    <row r="5" spans="1:15" ht="73.05" customHeight="1" x14ac:dyDescent="0.3">
      <c r="B5" s="781" t="s">
        <v>631</v>
      </c>
      <c r="C5" s="781"/>
      <c r="D5" s="781"/>
      <c r="E5" s="781"/>
      <c r="F5" s="781"/>
      <c r="G5" s="781"/>
      <c r="H5" s="781"/>
      <c r="I5" s="781"/>
      <c r="J5" s="781"/>
      <c r="K5" s="781"/>
      <c r="L5" s="781"/>
      <c r="M5" s="781"/>
      <c r="N5" s="781"/>
    </row>
    <row r="6" spans="1:15" ht="17.399999999999999" x14ac:dyDescent="0.3">
      <c r="B6" s="528" t="s">
        <v>632</v>
      </c>
    </row>
    <row r="7" spans="1:15" ht="17.399999999999999" x14ac:dyDescent="0.3">
      <c r="B7" s="528" t="s">
        <v>633</v>
      </c>
    </row>
    <row r="8" spans="1:15" ht="17.399999999999999" x14ac:dyDescent="0.3">
      <c r="B8" s="528" t="s">
        <v>888</v>
      </c>
    </row>
    <row r="9" spans="1:15" ht="17.399999999999999" x14ac:dyDescent="0.3">
      <c r="B9" s="528" t="s">
        <v>634</v>
      </c>
    </row>
    <row r="10" spans="1:15" ht="17.399999999999999" x14ac:dyDescent="0.3">
      <c r="B10" s="528" t="s">
        <v>635</v>
      </c>
    </row>
    <row r="11" spans="1:15" ht="18.600000000000001" thickBot="1" x14ac:dyDescent="0.3">
      <c r="B11" s="501"/>
    </row>
    <row r="12" spans="1:15" ht="18" thickBot="1" x14ac:dyDescent="0.35">
      <c r="A12" s="777" t="s">
        <v>272</v>
      </c>
      <c r="B12" s="778"/>
      <c r="C12" s="779"/>
      <c r="D12" s="8"/>
      <c r="E12" s="9"/>
    </row>
    <row r="15" spans="1:15" s="29" customFormat="1" ht="17.399999999999999" x14ac:dyDescent="0.3">
      <c r="A15" s="527" t="s">
        <v>636</v>
      </c>
      <c r="G15" s="780" t="s">
        <v>637</v>
      </c>
      <c r="H15" s="780"/>
      <c r="I15" s="780"/>
      <c r="J15" s="780"/>
      <c r="K15" s="780"/>
    </row>
    <row r="22" spans="2:3" ht="54.75" customHeight="1" x14ac:dyDescent="0.25">
      <c r="B22" s="529"/>
      <c r="C22" s="529"/>
    </row>
    <row r="43" spans="1:7" s="29" customFormat="1" ht="17.399999999999999" x14ac:dyDescent="0.3">
      <c r="A43" s="527" t="s">
        <v>638</v>
      </c>
      <c r="E43" s="780" t="s">
        <v>639</v>
      </c>
      <c r="F43" s="780"/>
      <c r="G43" s="780"/>
    </row>
    <row r="67" spans="1:10" s="29" customFormat="1" ht="17.399999999999999" x14ac:dyDescent="0.3">
      <c r="A67" s="527" t="s">
        <v>887</v>
      </c>
      <c r="E67" s="726"/>
      <c r="F67" s="782" t="s">
        <v>886</v>
      </c>
      <c r="G67" s="782"/>
      <c r="H67" s="782"/>
      <c r="I67" s="782"/>
      <c r="J67" s="782"/>
    </row>
    <row r="110" spans="1:8" s="29" customFormat="1" ht="17.399999999999999" x14ac:dyDescent="0.3">
      <c r="A110" s="527" t="s">
        <v>640</v>
      </c>
      <c r="E110" s="780" t="s">
        <v>641</v>
      </c>
      <c r="F110" s="780"/>
      <c r="G110" s="780"/>
      <c r="H110" s="780"/>
    </row>
    <row r="134" spans="1:7" s="29" customFormat="1" ht="17.399999999999999" x14ac:dyDescent="0.3">
      <c r="A134" s="527" t="s">
        <v>642</v>
      </c>
      <c r="D134" s="780" t="s">
        <v>643</v>
      </c>
      <c r="E134" s="780"/>
      <c r="F134" s="780"/>
      <c r="G134" s="780"/>
    </row>
  </sheetData>
  <mergeCells count="9">
    <mergeCell ref="A1:O1"/>
    <mergeCell ref="A3:C3"/>
    <mergeCell ref="E110:H110"/>
    <mergeCell ref="D134:G134"/>
    <mergeCell ref="E43:G43"/>
    <mergeCell ref="G15:K15"/>
    <mergeCell ref="A12:C12"/>
    <mergeCell ref="B5:N5"/>
    <mergeCell ref="F67:J67"/>
  </mergeCells>
  <phoneticPr fontId="5" type="noConversion"/>
  <hyperlinks>
    <hyperlink ref="G15" r:id="rId1" xr:uid="{00000000-0004-0000-0200-000000000000}"/>
    <hyperlink ref="E43" r:id="rId2" xr:uid="{00000000-0004-0000-0200-000001000000}"/>
    <hyperlink ref="E110" r:id="rId3" xr:uid="{00000000-0004-0000-0200-000002000000}"/>
    <hyperlink ref="D134" r:id="rId4" xr:uid="{00000000-0004-0000-0200-000003000000}"/>
    <hyperlink ref="F67" r:id="rId5" xr:uid="{00000000-0004-0000-0200-000004000000}"/>
  </hyperlinks>
  <pageMargins left="0.75" right="0.75" top="1" bottom="1" header="0.5" footer="0.5"/>
  <pageSetup scale="80" orientation="portrait" horizontalDpi="4294967293" r:id="rId6"/>
  <headerFooter alignWithMargins="0">
    <oddFooter>&amp;CCopyright © 2022 by McGraw Hill. All rights reserved. No reproduction or distribution without the prior written consent of McGraw Hill.</oddFooter>
  </headerFooter>
  <rowBreaks count="4" manualBreakCount="4">
    <brk id="49" max="16383" man="1"/>
    <brk id="107" max="16383" man="1"/>
    <brk id="137" max="16383" man="1"/>
    <brk id="185" max="16383"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showGridLines="0" zoomScaleNormal="100" workbookViewId="0">
      <selection activeCell="B37" sqref="B37"/>
    </sheetView>
  </sheetViews>
  <sheetFormatPr defaultRowHeight="13.2" x14ac:dyDescent="0.25"/>
  <cols>
    <col min="1" max="1" width="5.77734375" customWidth="1"/>
    <col min="7" max="7" width="16.21875" customWidth="1"/>
  </cols>
  <sheetData>
    <row r="1" spans="1:15" ht="21.6" thickBot="1" x14ac:dyDescent="0.45">
      <c r="A1" s="765" t="s">
        <v>239</v>
      </c>
      <c r="B1" s="766"/>
      <c r="C1" s="766"/>
      <c r="D1" s="766"/>
      <c r="E1" s="766"/>
      <c r="F1" s="766"/>
      <c r="G1" s="766"/>
      <c r="H1" s="766"/>
      <c r="I1" s="766"/>
      <c r="J1" s="766"/>
      <c r="K1" s="766"/>
      <c r="L1" s="766"/>
      <c r="M1" s="776"/>
      <c r="N1" s="29"/>
      <c r="O1" s="29"/>
    </row>
    <row r="2" spans="1:15" ht="13.8" thickBot="1" x14ac:dyDescent="0.3"/>
    <row r="3" spans="1:15" s="29" customFormat="1" ht="18" thickBot="1" x14ac:dyDescent="0.35">
      <c r="A3" s="784" t="s">
        <v>630</v>
      </c>
      <c r="B3" s="785"/>
      <c r="C3" s="786"/>
    </row>
    <row r="4" spans="1:15" s="29" customFormat="1" ht="17.399999999999999" x14ac:dyDescent="0.3"/>
    <row r="5" spans="1:15" s="29" customFormat="1" ht="73.05" customHeight="1" x14ac:dyDescent="0.3">
      <c r="B5" s="781" t="s">
        <v>644</v>
      </c>
      <c r="C5" s="781"/>
      <c r="D5" s="781"/>
      <c r="E5" s="781"/>
      <c r="F5" s="781"/>
      <c r="G5" s="781"/>
      <c r="H5" s="781"/>
      <c r="I5" s="781"/>
      <c r="J5" s="781"/>
      <c r="K5" s="781"/>
      <c r="L5" s="781"/>
      <c r="M5" s="781"/>
    </row>
    <row r="6" spans="1:15" s="29" customFormat="1" ht="17.399999999999999" x14ac:dyDescent="0.3">
      <c r="B6" s="528" t="s">
        <v>885</v>
      </c>
    </row>
    <row r="7" spans="1:15" s="29" customFormat="1" ht="17.399999999999999" x14ac:dyDescent="0.3">
      <c r="B7" s="528" t="s">
        <v>645</v>
      </c>
    </row>
    <row r="8" spans="1:15" s="29" customFormat="1" ht="17.399999999999999" x14ac:dyDescent="0.3">
      <c r="B8" s="528" t="s">
        <v>646</v>
      </c>
    </row>
    <row r="9" spans="1:15" s="29" customFormat="1" ht="17.399999999999999" x14ac:dyDescent="0.3">
      <c r="B9" s="528" t="s">
        <v>647</v>
      </c>
    </row>
    <row r="10" spans="1:15" s="29" customFormat="1" ht="18" thickBot="1" x14ac:dyDescent="0.35"/>
    <row r="11" spans="1:15" ht="18" thickBot="1" x14ac:dyDescent="0.35">
      <c r="A11" s="784" t="s">
        <v>272</v>
      </c>
      <c r="B11" s="785"/>
      <c r="C11" s="786"/>
    </row>
    <row r="13" spans="1:15" s="29" customFormat="1" ht="18" x14ac:dyDescent="0.35">
      <c r="A13" s="530" t="s">
        <v>895</v>
      </c>
      <c r="F13" s="780" t="s">
        <v>648</v>
      </c>
      <c r="G13" s="783"/>
    </row>
    <row r="16" spans="1:15" ht="54.75" customHeight="1" x14ac:dyDescent="0.25">
      <c r="B16" s="529"/>
      <c r="C16" s="529"/>
    </row>
    <row r="32" spans="1:8" s="29" customFormat="1" ht="18" x14ac:dyDescent="0.35">
      <c r="A32" s="531" t="s">
        <v>649</v>
      </c>
      <c r="F32" s="780" t="s">
        <v>650</v>
      </c>
      <c r="G32" s="783"/>
      <c r="H32" s="783"/>
    </row>
    <row r="55" spans="1:6" s="29" customFormat="1" ht="18" x14ac:dyDescent="0.35">
      <c r="A55" s="531" t="s">
        <v>651</v>
      </c>
      <c r="D55" s="780" t="s">
        <v>652</v>
      </c>
      <c r="E55" s="783"/>
      <c r="F55" s="783"/>
    </row>
    <row r="74" spans="1:5" s="29" customFormat="1" ht="18" x14ac:dyDescent="0.35">
      <c r="A74" s="531" t="s">
        <v>653</v>
      </c>
      <c r="C74" s="780" t="s">
        <v>654</v>
      </c>
      <c r="D74" s="783"/>
      <c r="E74" s="783"/>
    </row>
  </sheetData>
  <mergeCells count="8">
    <mergeCell ref="A1:M1"/>
    <mergeCell ref="B5:M5"/>
    <mergeCell ref="D55:F55"/>
    <mergeCell ref="C74:E74"/>
    <mergeCell ref="A11:C11"/>
    <mergeCell ref="A3:C3"/>
    <mergeCell ref="F13:G13"/>
    <mergeCell ref="F32:H32"/>
  </mergeCells>
  <phoneticPr fontId="5" type="noConversion"/>
  <hyperlinks>
    <hyperlink ref="F13" r:id="rId1" xr:uid="{00000000-0004-0000-0300-000000000000}"/>
    <hyperlink ref="F32" r:id="rId2" xr:uid="{00000000-0004-0000-0300-000001000000}"/>
    <hyperlink ref="D55" r:id="rId3" xr:uid="{00000000-0004-0000-0300-000002000000}"/>
    <hyperlink ref="C74" r:id="rId4" xr:uid="{00000000-0004-0000-0300-000003000000}"/>
  </hyperlinks>
  <pageMargins left="0.75" right="0.75" top="1" bottom="1" header="0.5" footer="0.5"/>
  <pageSetup scale="80" orientation="portrait" horizontalDpi="4294967293" r:id="rId5"/>
  <headerFooter alignWithMargins="0">
    <oddFooter>&amp;CCopyright © 2022 by McGraw Hill. All rights reserved. No reproduction or distribution without the prior written consent of McGraw Hill.</oddFooter>
  </headerFooter>
  <rowBreaks count="2" manualBreakCount="2">
    <brk id="44" max="13" man="1"/>
    <brk id="89" min="1" max="12" man="1"/>
  </row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
  <sheetViews>
    <sheetView showGridLines="0" zoomScaleNormal="100" workbookViewId="0">
      <selection activeCell="B37" sqref="B37"/>
    </sheetView>
  </sheetViews>
  <sheetFormatPr defaultRowHeight="13.2" x14ac:dyDescent="0.25"/>
  <cols>
    <col min="1" max="1" width="5.77734375" customWidth="1"/>
    <col min="8" max="8" width="10.6640625" customWidth="1"/>
    <col min="9" max="9" width="10.77734375" customWidth="1"/>
  </cols>
  <sheetData>
    <row r="1" spans="1:13" ht="21.6" thickBot="1" x14ac:dyDescent="0.45">
      <c r="A1" s="765" t="s">
        <v>332</v>
      </c>
      <c r="B1" s="766"/>
      <c r="C1" s="766"/>
      <c r="D1" s="766"/>
      <c r="E1" s="766"/>
      <c r="F1" s="766"/>
      <c r="G1" s="766"/>
      <c r="H1" s="766"/>
      <c r="I1" s="766"/>
      <c r="J1" s="766"/>
      <c r="K1" s="766"/>
      <c r="L1" s="766"/>
      <c r="M1" s="776"/>
    </row>
    <row r="24" spans="1:12" ht="54.75" customHeight="1" x14ac:dyDescent="0.25"/>
    <row r="25" spans="1:12" ht="13.8" thickBot="1" x14ac:dyDescent="0.3"/>
    <row r="26" spans="1:12" ht="18" thickBot="1" x14ac:dyDescent="0.35">
      <c r="A26" s="784" t="s">
        <v>630</v>
      </c>
      <c r="B26" s="785"/>
      <c r="C26" s="786"/>
    </row>
    <row r="28" spans="1:12" s="29" customFormat="1" ht="17.399999999999999" x14ac:dyDescent="0.3">
      <c r="B28" s="528" t="s">
        <v>655</v>
      </c>
    </row>
    <row r="29" spans="1:12" s="29" customFormat="1" ht="17.399999999999999" x14ac:dyDescent="0.3">
      <c r="B29" s="528" t="s">
        <v>656</v>
      </c>
    </row>
    <row r="30" spans="1:12" s="29" customFormat="1" ht="54" customHeight="1" x14ac:dyDescent="0.3">
      <c r="B30" s="781" t="s">
        <v>775</v>
      </c>
      <c r="C30" s="781"/>
      <c r="D30" s="781"/>
      <c r="E30" s="781"/>
      <c r="F30" s="781"/>
      <c r="G30" s="781"/>
      <c r="H30" s="781"/>
      <c r="I30" s="781"/>
      <c r="J30" s="781"/>
      <c r="K30" s="781"/>
      <c r="L30" s="781"/>
    </row>
    <row r="31" spans="1:12" s="29" customFormat="1" ht="18" thickBot="1" x14ac:dyDescent="0.35"/>
    <row r="32" spans="1:12" s="29" customFormat="1" ht="18" thickBot="1" x14ac:dyDescent="0.35">
      <c r="A32" s="784" t="s">
        <v>240</v>
      </c>
      <c r="B32" s="785"/>
      <c r="C32" s="786"/>
    </row>
    <row r="33" spans="2:9" s="29" customFormat="1" ht="17.399999999999999" x14ac:dyDescent="0.3"/>
    <row r="34" spans="2:9" s="29" customFormat="1" ht="17.399999999999999" x14ac:dyDescent="0.3">
      <c r="B34" s="528" t="s">
        <v>780</v>
      </c>
    </row>
    <row r="35" spans="2:9" s="29" customFormat="1" ht="17.399999999999999" x14ac:dyDescent="0.3">
      <c r="B35" s="528" t="s">
        <v>781</v>
      </c>
    </row>
    <row r="36" spans="2:9" s="29" customFormat="1" ht="17.399999999999999" x14ac:dyDescent="0.3"/>
    <row r="37" spans="2:9" s="29" customFormat="1" ht="17.399999999999999" x14ac:dyDescent="0.3">
      <c r="B37" s="528" t="s">
        <v>782</v>
      </c>
    </row>
    <row r="38" spans="2:9" s="29" customFormat="1" ht="17.399999999999999" x14ac:dyDescent="0.3">
      <c r="B38" s="528" t="s">
        <v>783</v>
      </c>
      <c r="C38" s="528"/>
      <c r="H38" s="699">
        <v>900000</v>
      </c>
    </row>
    <row r="39" spans="2:9" s="29" customFormat="1" ht="17.399999999999999" x14ac:dyDescent="0.3">
      <c r="C39" s="528" t="s">
        <v>785</v>
      </c>
      <c r="D39"/>
      <c r="I39" s="699">
        <v>900000</v>
      </c>
    </row>
    <row r="40" spans="2:9" s="29" customFormat="1" ht="17.399999999999999" x14ac:dyDescent="0.3">
      <c r="C40" s="29" t="s">
        <v>786</v>
      </c>
    </row>
    <row r="41" spans="2:9" s="29" customFormat="1" ht="17.399999999999999" x14ac:dyDescent="0.3"/>
    <row r="42" spans="2:9" s="29" customFormat="1" ht="17.399999999999999" x14ac:dyDescent="0.3">
      <c r="B42" s="528" t="s">
        <v>787</v>
      </c>
      <c r="C42" s="528"/>
      <c r="H42" s="699">
        <v>525000</v>
      </c>
    </row>
    <row r="43" spans="2:9" s="29" customFormat="1" ht="17.399999999999999" x14ac:dyDescent="0.3">
      <c r="D43" s="29" t="s">
        <v>788</v>
      </c>
    </row>
    <row r="44" spans="2:9" s="29" customFormat="1" ht="17.399999999999999" x14ac:dyDescent="0.3">
      <c r="B44" s="528" t="s">
        <v>789</v>
      </c>
      <c r="C44" s="528"/>
      <c r="H44" s="699">
        <v>75000</v>
      </c>
    </row>
    <row r="45" spans="2:9" s="29" customFormat="1" ht="17.399999999999999" x14ac:dyDescent="0.3">
      <c r="B45" s="528"/>
      <c r="D45" s="528" t="s">
        <v>792</v>
      </c>
      <c r="H45" s="699"/>
    </row>
    <row r="46" spans="2:9" s="29" customFormat="1" ht="17.399999999999999" x14ac:dyDescent="0.3">
      <c r="C46" s="528" t="s">
        <v>790</v>
      </c>
      <c r="D46"/>
      <c r="E46"/>
      <c r="I46" s="699">
        <v>600000</v>
      </c>
    </row>
    <row r="47" spans="2:9" s="29" customFormat="1" ht="17.399999999999999" x14ac:dyDescent="0.3">
      <c r="D47" s="29" t="s">
        <v>791</v>
      </c>
    </row>
    <row r="48" spans="2:9" s="29" customFormat="1" ht="17.399999999999999" x14ac:dyDescent="0.3"/>
    <row r="49" spans="2:9" s="29" customFormat="1" ht="17.399999999999999" x14ac:dyDescent="0.3">
      <c r="B49" s="528" t="s">
        <v>811</v>
      </c>
      <c r="C49"/>
      <c r="E49"/>
      <c r="F49"/>
      <c r="H49" s="699">
        <v>240000</v>
      </c>
    </row>
    <row r="50" spans="2:9" s="29" customFormat="1" ht="17.399999999999999" x14ac:dyDescent="0.3">
      <c r="B50" s="528" t="s">
        <v>812</v>
      </c>
      <c r="C50" s="528"/>
      <c r="E50"/>
      <c r="F50"/>
      <c r="H50" s="699">
        <v>40000</v>
      </c>
    </row>
    <row r="51" spans="2:9" s="29" customFormat="1" ht="17.399999999999999" x14ac:dyDescent="0.3">
      <c r="B51"/>
      <c r="C51" s="528" t="s">
        <v>813</v>
      </c>
      <c r="D51"/>
      <c r="E51"/>
      <c r="I51" s="699">
        <v>280000</v>
      </c>
    </row>
    <row r="52" spans="2:9" s="29" customFormat="1" ht="17.399999999999999" x14ac:dyDescent="0.3"/>
    <row r="53" spans="2:9" s="29" customFormat="1" ht="17.399999999999999" x14ac:dyDescent="0.3">
      <c r="B53" s="528" t="s">
        <v>810</v>
      </c>
      <c r="C53" s="528"/>
      <c r="E53"/>
      <c r="H53" s="699">
        <v>75700</v>
      </c>
    </row>
    <row r="54" spans="2:9" s="29" customFormat="1" ht="17.399999999999999" x14ac:dyDescent="0.3">
      <c r="B54"/>
      <c r="C54" s="528" t="s">
        <v>436</v>
      </c>
      <c r="D54"/>
      <c r="I54" s="699">
        <v>75700</v>
      </c>
    </row>
    <row r="55" spans="2:9" s="29" customFormat="1" ht="17.399999999999999" x14ac:dyDescent="0.3"/>
    <row r="56" spans="2:9" s="29" customFormat="1" ht="17.399999999999999" x14ac:dyDescent="0.3">
      <c r="B56" s="528" t="s">
        <v>808</v>
      </c>
      <c r="C56" s="528"/>
      <c r="H56" s="699">
        <v>3500</v>
      </c>
      <c r="I56"/>
    </row>
    <row r="57" spans="2:9" ht="17.399999999999999" x14ac:dyDescent="0.3">
      <c r="C57" s="528" t="s">
        <v>809</v>
      </c>
      <c r="I57" s="699">
        <v>3500</v>
      </c>
    </row>
    <row r="59" spans="2:9" ht="17.399999999999999" x14ac:dyDescent="0.3">
      <c r="B59" s="528" t="s">
        <v>807</v>
      </c>
      <c r="C59" s="528"/>
      <c r="H59" s="699">
        <v>8500</v>
      </c>
    </row>
    <row r="60" spans="2:9" ht="17.399999999999999" x14ac:dyDescent="0.3">
      <c r="C60" s="528" t="s">
        <v>435</v>
      </c>
      <c r="I60" s="699">
        <v>8500</v>
      </c>
    </row>
    <row r="62" spans="2:9" ht="17.399999999999999" x14ac:dyDescent="0.3">
      <c r="B62" s="528" t="s">
        <v>805</v>
      </c>
      <c r="H62" s="699">
        <v>84500</v>
      </c>
    </row>
    <row r="63" spans="2:9" ht="17.399999999999999" x14ac:dyDescent="0.3">
      <c r="C63" s="528" t="s">
        <v>806</v>
      </c>
      <c r="I63" s="699">
        <v>84500</v>
      </c>
    </row>
    <row r="66" spans="2:9" ht="17.399999999999999" x14ac:dyDescent="0.3">
      <c r="B66" s="528" t="s">
        <v>800</v>
      </c>
      <c r="H66" s="699">
        <v>77000</v>
      </c>
    </row>
    <row r="67" spans="2:9" ht="17.399999999999999" x14ac:dyDescent="0.3">
      <c r="C67" s="528" t="s">
        <v>801</v>
      </c>
      <c r="I67" s="699">
        <v>77000</v>
      </c>
    </row>
    <row r="68" spans="2:9" ht="17.399999999999999" x14ac:dyDescent="0.3">
      <c r="B68" s="528" t="s">
        <v>802</v>
      </c>
      <c r="H68" s="699">
        <v>103950</v>
      </c>
    </row>
    <row r="69" spans="2:9" ht="17.399999999999999" x14ac:dyDescent="0.3">
      <c r="C69" s="528" t="s">
        <v>803</v>
      </c>
      <c r="I69" s="699">
        <v>103950</v>
      </c>
    </row>
    <row r="70" spans="2:9" ht="17.399999999999999" x14ac:dyDescent="0.3">
      <c r="C70" s="528" t="s">
        <v>804</v>
      </c>
    </row>
    <row r="73" spans="2:9" ht="17.399999999999999" x14ac:dyDescent="0.3">
      <c r="B73" s="528" t="s">
        <v>814</v>
      </c>
      <c r="C73" s="528"/>
      <c r="H73" s="699">
        <v>231000</v>
      </c>
    </row>
    <row r="74" spans="2:9" ht="17.399999999999999" x14ac:dyDescent="0.3">
      <c r="C74" s="528" t="s">
        <v>137</v>
      </c>
      <c r="I74" s="699">
        <v>231000</v>
      </c>
    </row>
    <row r="75" spans="2:9" ht="17.399999999999999" x14ac:dyDescent="0.3">
      <c r="C75" s="528" t="s">
        <v>799</v>
      </c>
    </row>
    <row r="78" spans="2:9" ht="17.399999999999999" x14ac:dyDescent="0.3">
      <c r="B78" s="528" t="s">
        <v>793</v>
      </c>
    </row>
    <row r="79" spans="2:9" ht="17.399999999999999" x14ac:dyDescent="0.3">
      <c r="C79" s="528" t="s">
        <v>794</v>
      </c>
    </row>
    <row r="80" spans="2:9" ht="17.399999999999999" x14ac:dyDescent="0.3">
      <c r="C80" s="528" t="s">
        <v>795</v>
      </c>
    </row>
    <row r="82" spans="2:9" ht="17.399999999999999" x14ac:dyDescent="0.3">
      <c r="B82" s="528" t="s">
        <v>796</v>
      </c>
    </row>
    <row r="83" spans="2:9" ht="17.399999999999999" x14ac:dyDescent="0.3">
      <c r="C83" s="528" t="s">
        <v>797</v>
      </c>
      <c r="H83" s="699">
        <v>28300</v>
      </c>
    </row>
    <row r="84" spans="2:9" ht="17.399999999999999" x14ac:dyDescent="0.3">
      <c r="D84" s="528" t="s">
        <v>241</v>
      </c>
      <c r="I84" s="699">
        <v>28300</v>
      </c>
    </row>
  </sheetData>
  <mergeCells count="4">
    <mergeCell ref="A1:M1"/>
    <mergeCell ref="A32:C32"/>
    <mergeCell ref="A26:C26"/>
    <mergeCell ref="B30:L30"/>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2"/>
  <sheetViews>
    <sheetView showGridLines="0" zoomScaleNormal="100" workbookViewId="0">
      <selection activeCell="B37" sqref="B37"/>
    </sheetView>
  </sheetViews>
  <sheetFormatPr defaultRowHeight="13.2" x14ac:dyDescent="0.25"/>
  <cols>
    <col min="1" max="1" width="5.77734375" customWidth="1"/>
    <col min="2" max="2" width="44.21875" customWidth="1"/>
    <col min="3" max="3" width="14.77734375" bestFit="1" customWidth="1"/>
    <col min="4" max="4" width="14.77734375" customWidth="1"/>
    <col min="5" max="5" width="15.44140625" customWidth="1"/>
  </cols>
  <sheetData>
    <row r="1" spans="1:7" ht="21.6" thickBot="1" x14ac:dyDescent="0.45">
      <c r="A1" s="765" t="s">
        <v>466</v>
      </c>
      <c r="B1" s="766"/>
      <c r="C1" s="766"/>
      <c r="D1" s="766"/>
      <c r="E1" s="766"/>
      <c r="F1" s="776"/>
    </row>
    <row r="2" spans="1:7" s="17" customFormat="1" x14ac:dyDescent="0.25">
      <c r="A2" s="1"/>
      <c r="B2" s="1"/>
      <c r="C2" s="1"/>
      <c r="D2" s="1"/>
      <c r="E2" s="1"/>
      <c r="F2" s="16"/>
      <c r="G2" s="16"/>
    </row>
    <row r="3" spans="1:7" s="17" customFormat="1" x14ac:dyDescent="0.25">
      <c r="A3" s="787"/>
      <c r="B3" s="787"/>
      <c r="C3" s="787"/>
      <c r="D3" s="787"/>
      <c r="E3" s="787"/>
      <c r="F3" s="787"/>
      <c r="G3" s="16"/>
    </row>
    <row r="4" spans="1:7" s="17" customFormat="1" x14ac:dyDescent="0.25">
      <c r="A4" s="787"/>
      <c r="B4" s="787"/>
      <c r="C4" s="787"/>
      <c r="D4" s="787"/>
      <c r="E4" s="787"/>
      <c r="F4" s="787"/>
      <c r="G4" s="16"/>
    </row>
    <row r="5" spans="1:7" x14ac:dyDescent="0.25">
      <c r="A5" s="787"/>
      <c r="B5" s="787"/>
      <c r="C5" s="787"/>
      <c r="D5" s="787"/>
      <c r="E5" s="787"/>
      <c r="F5" s="787"/>
    </row>
    <row r="6" spans="1:7" ht="65.25" customHeight="1" x14ac:dyDescent="0.25">
      <c r="A6" s="787"/>
      <c r="B6" s="787"/>
      <c r="C6" s="787"/>
      <c r="D6" s="787"/>
      <c r="E6" s="787"/>
      <c r="F6" s="787"/>
    </row>
    <row r="7" spans="1:7" ht="20.25" customHeight="1" x14ac:dyDescent="0.25">
      <c r="A7" s="12"/>
      <c r="B7" s="12"/>
      <c r="C7" s="12"/>
      <c r="D7" s="12"/>
      <c r="E7" s="12"/>
    </row>
    <row r="8" spans="1:7" ht="18" thickBot="1" x14ac:dyDescent="0.35">
      <c r="A8" s="14"/>
    </row>
    <row r="9" spans="1:7" s="29" customFormat="1" ht="18" thickBot="1" x14ac:dyDescent="0.35">
      <c r="A9" s="14"/>
      <c r="B9" s="536"/>
      <c r="C9" s="788" t="s">
        <v>47</v>
      </c>
      <c r="D9" s="788"/>
      <c r="E9" s="789"/>
    </row>
    <row r="10" spans="1:7" s="29" customFormat="1" ht="17.399999999999999" x14ac:dyDescent="0.3">
      <c r="A10" s="14"/>
      <c r="B10" s="49"/>
      <c r="C10" s="80" t="s">
        <v>304</v>
      </c>
      <c r="D10" s="80" t="s">
        <v>305</v>
      </c>
      <c r="E10" s="81" t="s">
        <v>101</v>
      </c>
    </row>
    <row r="11" spans="1:7" s="29" customFormat="1" ht="17.399999999999999" x14ac:dyDescent="0.3">
      <c r="A11" s="14"/>
      <c r="B11" s="49" t="s">
        <v>98</v>
      </c>
      <c r="C11" s="52">
        <v>34000</v>
      </c>
      <c r="D11" s="52" t="s">
        <v>43</v>
      </c>
      <c r="E11" s="82">
        <v>10000</v>
      </c>
    </row>
    <row r="12" spans="1:7" s="29" customFormat="1" ht="17.399999999999999" x14ac:dyDescent="0.3">
      <c r="A12" s="14"/>
      <c r="B12" s="49" t="s">
        <v>99</v>
      </c>
      <c r="C12" s="52">
        <v>42000</v>
      </c>
      <c r="D12" s="52">
        <v>61000</v>
      </c>
      <c r="E12" s="82" t="s">
        <v>43</v>
      </c>
    </row>
    <row r="13" spans="1:7" s="29" customFormat="1" ht="17.399999999999999" x14ac:dyDescent="0.3">
      <c r="A13" s="14"/>
      <c r="B13" s="49" t="s">
        <v>100</v>
      </c>
      <c r="C13" s="52" t="s">
        <v>43</v>
      </c>
      <c r="D13" s="52">
        <v>20750</v>
      </c>
      <c r="E13" s="82">
        <v>6000</v>
      </c>
    </row>
    <row r="14" spans="1:7" s="29" customFormat="1" ht="18" thickBot="1" x14ac:dyDescent="0.35">
      <c r="A14" s="14"/>
      <c r="B14" s="53"/>
      <c r="C14" s="41"/>
      <c r="D14" s="41"/>
      <c r="E14" s="54"/>
    </row>
    <row r="15" spans="1:7" s="29" customFormat="1" ht="17.399999999999999" x14ac:dyDescent="0.3">
      <c r="A15" s="14"/>
    </row>
    <row r="16" spans="1:7" s="29" customFormat="1" ht="17.399999999999999" x14ac:dyDescent="0.3">
      <c r="A16" s="14"/>
      <c r="B16" s="14" t="s">
        <v>303</v>
      </c>
    </row>
    <row r="17" spans="1:5" s="29" customFormat="1" ht="17.399999999999999" x14ac:dyDescent="0.3">
      <c r="A17" s="14"/>
      <c r="B17" s="29" t="s">
        <v>566</v>
      </c>
    </row>
    <row r="18" spans="1:5" s="29" customFormat="1" ht="17.399999999999999" x14ac:dyDescent="0.3">
      <c r="A18" s="14"/>
      <c r="B18" s="14" t="s">
        <v>102</v>
      </c>
      <c r="C18" s="36">
        <v>148650</v>
      </c>
    </row>
    <row r="19" spans="1:5" s="29" customFormat="1" ht="17.399999999999999" x14ac:dyDescent="0.3">
      <c r="A19" s="14"/>
      <c r="B19" s="14" t="s">
        <v>103</v>
      </c>
      <c r="C19" s="36">
        <v>38500</v>
      </c>
    </row>
    <row r="20" spans="1:5" s="29" customFormat="1" ht="18" thickBot="1" x14ac:dyDescent="0.35">
      <c r="A20" s="14"/>
      <c r="B20" s="14"/>
      <c r="C20" s="36"/>
    </row>
    <row r="21" spans="1:5" s="29" customFormat="1" ht="18" thickBot="1" x14ac:dyDescent="0.35">
      <c r="A21" s="784" t="s">
        <v>630</v>
      </c>
      <c r="B21" s="786"/>
      <c r="C21" s="36"/>
    </row>
    <row r="22" spans="1:5" s="29" customFormat="1" ht="17.399999999999999" x14ac:dyDescent="0.3">
      <c r="B22" s="14"/>
      <c r="C22" s="36"/>
    </row>
    <row r="23" spans="1:5" s="29" customFormat="1" ht="17.399999999999999" x14ac:dyDescent="0.3">
      <c r="B23" s="528" t="s">
        <v>661</v>
      </c>
      <c r="C23" s="36"/>
    </row>
    <row r="24" spans="1:5" s="29" customFormat="1" ht="17.399999999999999" x14ac:dyDescent="0.3">
      <c r="A24" s="528"/>
      <c r="B24" s="528" t="s">
        <v>662</v>
      </c>
      <c r="C24" s="528"/>
      <c r="D24" s="528"/>
    </row>
    <row r="25" spans="1:5" s="29" customFormat="1" ht="17.399999999999999" x14ac:dyDescent="0.3">
      <c r="A25" s="14"/>
      <c r="B25" s="14"/>
      <c r="C25" s="36"/>
    </row>
    <row r="26" spans="1:5" ht="15.6" thickBot="1" x14ac:dyDescent="0.3">
      <c r="B26" s="2"/>
    </row>
    <row r="27" spans="1:5" ht="18" thickBot="1" x14ac:dyDescent="0.35">
      <c r="A27" s="784" t="s">
        <v>240</v>
      </c>
      <c r="B27" s="786"/>
      <c r="D27" s="8"/>
      <c r="E27" s="9"/>
    </row>
    <row r="28" spans="1:5" x14ac:dyDescent="0.25">
      <c r="E28" s="9"/>
    </row>
    <row r="29" spans="1:5" s="33" customFormat="1" ht="17.399999999999999" x14ac:dyDescent="0.3">
      <c r="A29" s="93" t="s">
        <v>275</v>
      </c>
    </row>
    <row r="30" spans="1:5" s="33" customFormat="1" ht="17.399999999999999" x14ac:dyDescent="0.3">
      <c r="B30" s="506" t="s">
        <v>567</v>
      </c>
    </row>
    <row r="31" spans="1:5" s="33" customFormat="1" ht="18" thickBot="1" x14ac:dyDescent="0.35"/>
    <row r="32" spans="1:5" s="33" customFormat="1" ht="18" thickBot="1" x14ac:dyDescent="0.35">
      <c r="C32" s="693">
        <f>E13/E11</f>
        <v>0.6</v>
      </c>
      <c r="D32" s="544" t="s">
        <v>307</v>
      </c>
      <c r="E32" s="692"/>
    </row>
    <row r="33" spans="1:5" ht="17.399999999999999" x14ac:dyDescent="0.3">
      <c r="A33" s="93" t="s">
        <v>276</v>
      </c>
      <c r="E33" s="9"/>
    </row>
    <row r="34" spans="1:5" s="33" customFormat="1" ht="17.399999999999999" x14ac:dyDescent="0.3">
      <c r="A34" s="29" t="s">
        <v>308</v>
      </c>
      <c r="E34" s="42"/>
    </row>
    <row r="35" spans="1:5" s="33" customFormat="1" ht="17.399999999999999" x14ac:dyDescent="0.3"/>
    <row r="36" spans="1:5" s="33" customFormat="1" ht="17.399999999999999" x14ac:dyDescent="0.3">
      <c r="A36" s="33" t="s">
        <v>235</v>
      </c>
    </row>
    <row r="37" spans="1:5" s="33" customFormat="1" ht="18" x14ac:dyDescent="0.35">
      <c r="B37" s="116" t="str">
        <f>C10</f>
        <v>B10</v>
      </c>
      <c r="C37" s="43">
        <f>C32*C11</f>
        <v>20400</v>
      </c>
      <c r="D37" s="118" t="s">
        <v>663</v>
      </c>
    </row>
    <row r="38" spans="1:5" s="33" customFormat="1" ht="17.399999999999999" x14ac:dyDescent="0.3">
      <c r="B38" s="116" t="str">
        <f>D10</f>
        <v>C44</v>
      </c>
      <c r="C38" s="43">
        <f>D13</f>
        <v>20750</v>
      </c>
      <c r="D38" s="29" t="s">
        <v>568</v>
      </c>
    </row>
    <row r="39" spans="1:5" s="33" customFormat="1" ht="17.399999999999999" x14ac:dyDescent="0.3">
      <c r="B39" s="116" t="str">
        <f>E10</f>
        <v>G15</v>
      </c>
      <c r="C39" s="265">
        <f>E13</f>
        <v>6000</v>
      </c>
      <c r="D39" s="118" t="s">
        <v>568</v>
      </c>
    </row>
    <row r="40" spans="1:5" s="33" customFormat="1" ht="17.399999999999999" x14ac:dyDescent="0.3">
      <c r="A40" s="29" t="s">
        <v>306</v>
      </c>
      <c r="C40" s="44">
        <f>SUM(C37:C39)</f>
        <v>47150</v>
      </c>
    </row>
    <row r="41" spans="1:5" s="33" customFormat="1" ht="17.399999999999999" x14ac:dyDescent="0.3"/>
    <row r="42" spans="1:5" s="33" customFormat="1" ht="17.399999999999999" x14ac:dyDescent="0.3">
      <c r="A42" s="33" t="s">
        <v>236</v>
      </c>
    </row>
    <row r="43" spans="1:5" s="33" customFormat="1" ht="17.399999999999999" x14ac:dyDescent="0.3">
      <c r="A43" s="29" t="s">
        <v>172</v>
      </c>
      <c r="B43" s="29" t="s">
        <v>68</v>
      </c>
      <c r="C43" s="43">
        <f>C19</f>
        <v>38500</v>
      </c>
    </row>
    <row r="44" spans="1:5" s="33" customFormat="1" ht="18" thickBot="1" x14ac:dyDescent="0.35">
      <c r="B44" s="29" t="s">
        <v>70</v>
      </c>
      <c r="C44" s="320">
        <f>C40</f>
        <v>47150</v>
      </c>
    </row>
    <row r="45" spans="1:5" s="33" customFormat="1" ht="18" thickBot="1" x14ac:dyDescent="0.35">
      <c r="C45" s="543">
        <f>ABS(C19-C40)</f>
        <v>8650</v>
      </c>
      <c r="D45" s="544" t="str">
        <f>IF(C19&gt;C40,"Underapplied","Overapplied")</f>
        <v>Overapplied</v>
      </c>
      <c r="E45" s="542"/>
    </row>
    <row r="46" spans="1:5" s="33" customFormat="1" ht="17.399999999999999" x14ac:dyDescent="0.3"/>
    <row r="47" spans="1:5" s="33" customFormat="1" ht="17.399999999999999" x14ac:dyDescent="0.3">
      <c r="A47" s="93"/>
    </row>
    <row r="48" spans="1:5" s="33" customFormat="1" ht="17.399999999999999" x14ac:dyDescent="0.3"/>
    <row r="49" spans="3:4" s="33" customFormat="1" ht="17.399999999999999" x14ac:dyDescent="0.3">
      <c r="C49" s="43"/>
    </row>
    <row r="50" spans="3:4" s="33" customFormat="1" ht="17.399999999999999" x14ac:dyDescent="0.3">
      <c r="D50" s="43"/>
    </row>
    <row r="51" spans="3:4" s="33" customFormat="1" ht="17.399999999999999" x14ac:dyDescent="0.3"/>
    <row r="52" spans="3:4" s="33" customFormat="1" ht="17.399999999999999" x14ac:dyDescent="0.3"/>
    <row r="53" spans="3:4" s="33" customFormat="1" ht="17.399999999999999" x14ac:dyDescent="0.3"/>
    <row r="54" spans="3:4" s="33" customFormat="1" ht="17.399999999999999" x14ac:dyDescent="0.3"/>
    <row r="55" spans="3:4" s="33" customFormat="1" ht="17.399999999999999" x14ac:dyDescent="0.3"/>
    <row r="56" spans="3:4" s="33" customFormat="1" ht="17.399999999999999" x14ac:dyDescent="0.3"/>
    <row r="57" spans="3:4" s="33" customFormat="1" ht="17.399999999999999" x14ac:dyDescent="0.3"/>
    <row r="58" spans="3:4" s="33" customFormat="1" ht="17.399999999999999" x14ac:dyDescent="0.3"/>
    <row r="59" spans="3:4" s="33" customFormat="1" ht="17.399999999999999" x14ac:dyDescent="0.3"/>
    <row r="60" spans="3:4" s="33" customFormat="1" ht="17.399999999999999" x14ac:dyDescent="0.3"/>
    <row r="61" spans="3:4" s="33" customFormat="1" ht="17.399999999999999" x14ac:dyDescent="0.3"/>
    <row r="62" spans="3:4" s="33" customFormat="1" ht="17.399999999999999" x14ac:dyDescent="0.3"/>
    <row r="63" spans="3:4" s="33" customFormat="1" ht="17.399999999999999" x14ac:dyDescent="0.3"/>
    <row r="64" spans="3:4" s="33" customFormat="1" ht="17.399999999999999" x14ac:dyDescent="0.3"/>
    <row r="65" s="33" customFormat="1" ht="17.399999999999999" x14ac:dyDescent="0.3"/>
    <row r="66" s="33" customFormat="1" ht="17.399999999999999" x14ac:dyDescent="0.3"/>
    <row r="67" s="33" customFormat="1" ht="17.399999999999999" x14ac:dyDescent="0.3"/>
    <row r="68" s="33" customFormat="1" ht="17.399999999999999" x14ac:dyDescent="0.3"/>
    <row r="69" s="33" customFormat="1" ht="17.399999999999999" x14ac:dyDescent="0.3"/>
    <row r="70" s="33" customFormat="1" ht="17.399999999999999" x14ac:dyDescent="0.3"/>
    <row r="71" s="33" customFormat="1" ht="17.399999999999999" x14ac:dyDescent="0.3"/>
    <row r="72" s="33" customFormat="1" ht="17.399999999999999" x14ac:dyDescent="0.3"/>
    <row r="73" s="33" customFormat="1" ht="17.399999999999999" x14ac:dyDescent="0.3"/>
    <row r="74" s="33" customFormat="1" ht="17.399999999999999" x14ac:dyDescent="0.3"/>
    <row r="75" s="33" customFormat="1" ht="17.399999999999999" x14ac:dyDescent="0.3"/>
    <row r="76" s="33" customFormat="1" ht="17.399999999999999" x14ac:dyDescent="0.3"/>
    <row r="77" s="33" customFormat="1" ht="17.399999999999999" x14ac:dyDescent="0.3"/>
    <row r="78" s="33" customFormat="1" ht="17.399999999999999" x14ac:dyDescent="0.3"/>
    <row r="79" s="33" customFormat="1" ht="17.399999999999999" x14ac:dyDescent="0.3"/>
    <row r="80" s="33" customFormat="1" ht="17.399999999999999" x14ac:dyDescent="0.3"/>
    <row r="81" s="33" customFormat="1" ht="17.399999999999999" x14ac:dyDescent="0.3"/>
    <row r="82" s="33" customFormat="1" ht="17.399999999999999" x14ac:dyDescent="0.3"/>
    <row r="83" s="33" customFormat="1" ht="17.399999999999999" x14ac:dyDescent="0.3"/>
    <row r="84" s="33" customFormat="1" ht="17.399999999999999" x14ac:dyDescent="0.3"/>
    <row r="85" s="33" customFormat="1" ht="17.399999999999999" x14ac:dyDescent="0.3"/>
    <row r="86" s="33" customFormat="1" ht="17.399999999999999" x14ac:dyDescent="0.3"/>
    <row r="87" s="33" customFormat="1" ht="17.399999999999999" x14ac:dyDescent="0.3"/>
    <row r="88" s="33" customFormat="1" ht="17.399999999999999" x14ac:dyDescent="0.3"/>
    <row r="89" s="33" customFormat="1" ht="17.399999999999999" x14ac:dyDescent="0.3"/>
    <row r="90" s="33" customFormat="1" ht="17.399999999999999" x14ac:dyDescent="0.3"/>
    <row r="91" s="33" customFormat="1" ht="17.399999999999999" x14ac:dyDescent="0.3"/>
    <row r="92" s="33" customFormat="1" ht="17.399999999999999" x14ac:dyDescent="0.3"/>
    <row r="93" s="33" customFormat="1" ht="17.399999999999999" x14ac:dyDescent="0.3"/>
    <row r="94" s="33" customFormat="1" ht="17.399999999999999" x14ac:dyDescent="0.3"/>
    <row r="95" s="33" customFormat="1" ht="17.399999999999999" x14ac:dyDescent="0.3"/>
    <row r="96" s="33" customFormat="1" ht="17.399999999999999" x14ac:dyDescent="0.3"/>
    <row r="97" s="33" customFormat="1" ht="17.399999999999999" x14ac:dyDescent="0.3"/>
    <row r="98" s="33" customFormat="1" ht="17.399999999999999" x14ac:dyDescent="0.3"/>
    <row r="99" s="33" customFormat="1" ht="17.399999999999999" x14ac:dyDescent="0.3"/>
    <row r="100" s="33" customFormat="1" ht="17.399999999999999" x14ac:dyDescent="0.3"/>
    <row r="101" s="33" customFormat="1" ht="17.399999999999999" x14ac:dyDescent="0.3"/>
    <row r="102" s="33" customFormat="1" ht="17.399999999999999" x14ac:dyDescent="0.3"/>
    <row r="103" s="33" customFormat="1" ht="17.399999999999999" x14ac:dyDescent="0.3"/>
    <row r="104" s="33" customFormat="1" ht="17.399999999999999" x14ac:dyDescent="0.3"/>
    <row r="105" s="33" customFormat="1" ht="17.399999999999999" x14ac:dyDescent="0.3"/>
    <row r="106" s="33" customFormat="1" ht="17.399999999999999" x14ac:dyDescent="0.3"/>
    <row r="107" s="33" customFormat="1" ht="17.399999999999999" x14ac:dyDescent="0.3"/>
    <row r="108" s="33" customFormat="1" ht="17.399999999999999" x14ac:dyDescent="0.3"/>
    <row r="109" s="33" customFormat="1" ht="17.399999999999999" x14ac:dyDescent="0.3"/>
    <row r="110" s="33" customFormat="1" ht="17.399999999999999" x14ac:dyDescent="0.3"/>
    <row r="111" s="33" customFormat="1" ht="17.399999999999999" x14ac:dyDescent="0.3"/>
    <row r="112" s="33" customFormat="1" ht="17.399999999999999" x14ac:dyDescent="0.3"/>
    <row r="113" s="33" customFormat="1" ht="17.399999999999999" x14ac:dyDescent="0.3"/>
    <row r="114" s="33" customFormat="1" ht="17.399999999999999" x14ac:dyDescent="0.3"/>
    <row r="115" s="33" customFormat="1" ht="17.399999999999999" x14ac:dyDescent="0.3"/>
    <row r="116" s="33" customFormat="1" ht="17.399999999999999" x14ac:dyDescent="0.3"/>
    <row r="117" s="33" customFormat="1" ht="17.399999999999999" x14ac:dyDescent="0.3"/>
    <row r="118" s="33" customFormat="1" ht="17.399999999999999" x14ac:dyDescent="0.3"/>
    <row r="119" s="33" customFormat="1" ht="17.399999999999999" x14ac:dyDescent="0.3"/>
    <row r="120" s="33" customFormat="1" ht="17.399999999999999" x14ac:dyDescent="0.3"/>
    <row r="121" s="33" customFormat="1" ht="17.399999999999999" x14ac:dyDescent="0.3"/>
    <row r="122" s="33" customFormat="1" ht="17.399999999999999" x14ac:dyDescent="0.3"/>
    <row r="123" s="33" customFormat="1" ht="17.399999999999999" x14ac:dyDescent="0.3"/>
    <row r="124" s="33" customFormat="1" ht="17.399999999999999" x14ac:dyDescent="0.3"/>
    <row r="125" s="33" customFormat="1" ht="17.399999999999999" x14ac:dyDescent="0.3"/>
    <row r="126" s="33" customFormat="1" ht="17.399999999999999" x14ac:dyDescent="0.3"/>
    <row r="127" s="33" customFormat="1" ht="17.399999999999999" x14ac:dyDescent="0.3"/>
    <row r="128" s="33" customFormat="1" ht="17.399999999999999" x14ac:dyDescent="0.3"/>
    <row r="129" s="33" customFormat="1" ht="17.399999999999999" x14ac:dyDescent="0.3"/>
    <row r="130" s="33" customFormat="1" ht="17.399999999999999" x14ac:dyDescent="0.3"/>
    <row r="131" s="33" customFormat="1" ht="17.399999999999999" x14ac:dyDescent="0.3"/>
    <row r="132" s="33" customFormat="1" ht="17.399999999999999" x14ac:dyDescent="0.3"/>
    <row r="133" s="33" customFormat="1" ht="17.399999999999999" x14ac:dyDescent="0.3"/>
    <row r="134" s="33" customFormat="1" ht="17.399999999999999" x14ac:dyDescent="0.3"/>
    <row r="135" s="33" customFormat="1" ht="17.399999999999999" x14ac:dyDescent="0.3"/>
    <row r="136" s="33" customFormat="1" ht="17.399999999999999" x14ac:dyDescent="0.3"/>
    <row r="137" s="33" customFormat="1" ht="17.399999999999999" x14ac:dyDescent="0.3"/>
    <row r="138" s="33" customFormat="1" ht="17.399999999999999" x14ac:dyDescent="0.3"/>
    <row r="139" s="33" customFormat="1" ht="17.399999999999999" x14ac:dyDescent="0.3"/>
    <row r="140" s="33" customFormat="1" ht="17.399999999999999" x14ac:dyDescent="0.3"/>
    <row r="141" s="33" customFormat="1" ht="17.399999999999999" x14ac:dyDescent="0.3"/>
    <row r="142" s="33" customFormat="1" ht="17.399999999999999" x14ac:dyDescent="0.3"/>
  </sheetData>
  <mergeCells count="5">
    <mergeCell ref="A27:B27"/>
    <mergeCell ref="A3:F6"/>
    <mergeCell ref="C9:E9"/>
    <mergeCell ref="A21:B21"/>
    <mergeCell ref="A1:F1"/>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5"/>
  <sheetViews>
    <sheetView showGridLines="0" zoomScaleNormal="100" workbookViewId="0">
      <selection activeCell="B37" sqref="B37"/>
    </sheetView>
  </sheetViews>
  <sheetFormatPr defaultRowHeight="17.399999999999999" x14ac:dyDescent="0.3"/>
  <cols>
    <col min="1" max="1" width="5.77734375" style="29" customWidth="1"/>
    <col min="2" max="2" width="52.21875" customWidth="1"/>
    <col min="3" max="3" width="17.5546875" bestFit="1" customWidth="1"/>
    <col min="5" max="5" width="21.21875" bestFit="1" customWidth="1"/>
  </cols>
  <sheetData>
    <row r="1" spans="1:7" ht="21.6" thickBot="1" x14ac:dyDescent="0.45">
      <c r="A1" s="765" t="s">
        <v>465</v>
      </c>
      <c r="B1" s="766"/>
      <c r="C1" s="766"/>
      <c r="D1" s="766"/>
      <c r="E1" s="766"/>
      <c r="F1" s="776"/>
    </row>
    <row r="2" spans="1:7" x14ac:dyDescent="0.3">
      <c r="A2" s="526"/>
      <c r="B2" s="1"/>
      <c r="C2" s="1"/>
      <c r="D2" s="1"/>
      <c r="E2" s="1"/>
      <c r="F2" s="16"/>
      <c r="G2" s="16"/>
    </row>
    <row r="3" spans="1:7" ht="12.75" customHeight="1" x14ac:dyDescent="0.25">
      <c r="A3" s="787"/>
      <c r="B3" s="787"/>
      <c r="C3" s="787"/>
      <c r="D3" s="787"/>
      <c r="E3" s="787"/>
      <c r="F3" s="787"/>
      <c r="G3" s="787"/>
    </row>
    <row r="4" spans="1:7" ht="12.75" customHeight="1" x14ac:dyDescent="0.25">
      <c r="A4" s="787"/>
      <c r="B4" s="787"/>
      <c r="C4" s="787"/>
      <c r="D4" s="787"/>
      <c r="E4" s="787"/>
      <c r="F4" s="787"/>
      <c r="G4" s="787"/>
    </row>
    <row r="5" spans="1:7" ht="12.75" customHeight="1" x14ac:dyDescent="0.25">
      <c r="A5" s="787"/>
      <c r="B5" s="787"/>
      <c r="C5" s="787"/>
      <c r="D5" s="787"/>
      <c r="E5" s="787"/>
      <c r="F5" s="787"/>
      <c r="G5" s="787"/>
    </row>
    <row r="6" spans="1:7" ht="36" customHeight="1" x14ac:dyDescent="0.25">
      <c r="A6" s="787"/>
      <c r="B6" s="787"/>
      <c r="C6" s="787"/>
      <c r="D6" s="787"/>
      <c r="E6" s="787"/>
      <c r="F6" s="787"/>
      <c r="G6" s="787"/>
    </row>
    <row r="7" spans="1:7" x14ac:dyDescent="0.3">
      <c r="A7" s="523"/>
      <c r="B7" s="12"/>
      <c r="C7" s="12"/>
      <c r="D7" s="12"/>
      <c r="E7" s="12"/>
    </row>
    <row r="8" spans="1:7" ht="18" thickBot="1" x14ac:dyDescent="0.35">
      <c r="A8" s="14"/>
    </row>
    <row r="9" spans="1:7" x14ac:dyDescent="0.3">
      <c r="B9" s="47"/>
      <c r="C9" s="76"/>
      <c r="D9" s="48"/>
    </row>
    <row r="10" spans="1:7" x14ac:dyDescent="0.3">
      <c r="B10" s="49" t="s">
        <v>484</v>
      </c>
      <c r="C10" s="39"/>
      <c r="D10" s="51"/>
    </row>
    <row r="11" spans="1:7" x14ac:dyDescent="0.3">
      <c r="B11" s="49" t="s">
        <v>71</v>
      </c>
      <c r="C11" s="39">
        <v>7500</v>
      </c>
      <c r="D11" s="51"/>
    </row>
    <row r="12" spans="1:7" x14ac:dyDescent="0.3">
      <c r="B12" s="49" t="s">
        <v>72</v>
      </c>
      <c r="C12" s="39">
        <v>31200</v>
      </c>
      <c r="D12" s="51"/>
    </row>
    <row r="13" spans="1:7" x14ac:dyDescent="0.3">
      <c r="B13" s="49" t="s">
        <v>73</v>
      </c>
      <c r="C13" s="39">
        <v>67000</v>
      </c>
      <c r="D13" s="51"/>
    </row>
    <row r="14" spans="1:7" x14ac:dyDescent="0.3">
      <c r="B14" s="49" t="s">
        <v>74</v>
      </c>
      <c r="C14" s="39">
        <v>104000</v>
      </c>
      <c r="D14" s="51"/>
    </row>
    <row r="15" spans="1:7" x14ac:dyDescent="0.3">
      <c r="B15" s="49" t="s">
        <v>75</v>
      </c>
      <c r="C15" s="39"/>
      <c r="D15" s="51"/>
    </row>
    <row r="16" spans="1:7" x14ac:dyDescent="0.3">
      <c r="B16" s="49" t="s">
        <v>76</v>
      </c>
      <c r="C16" s="39">
        <v>65000</v>
      </c>
      <c r="D16" s="51"/>
    </row>
    <row r="17" spans="1:5" x14ac:dyDescent="0.3">
      <c r="B17" s="49" t="s">
        <v>77</v>
      </c>
      <c r="C17" s="39">
        <v>33500</v>
      </c>
      <c r="D17" s="51"/>
    </row>
    <row r="18" spans="1:5" x14ac:dyDescent="0.3">
      <c r="B18" s="49" t="s">
        <v>78</v>
      </c>
      <c r="C18" s="50"/>
      <c r="D18" s="51"/>
    </row>
    <row r="19" spans="1:5" x14ac:dyDescent="0.3">
      <c r="B19" s="49" t="s">
        <v>76</v>
      </c>
      <c r="C19" s="50">
        <v>4200</v>
      </c>
      <c r="D19" s="51"/>
    </row>
    <row r="20" spans="1:5" x14ac:dyDescent="0.3">
      <c r="B20" s="49" t="s">
        <v>77</v>
      </c>
      <c r="C20" s="50">
        <v>3500</v>
      </c>
      <c r="D20" s="51"/>
    </row>
    <row r="21" spans="1:5" x14ac:dyDescent="0.3">
      <c r="B21" s="49" t="s">
        <v>79</v>
      </c>
      <c r="C21" s="50"/>
      <c r="D21" s="51"/>
    </row>
    <row r="22" spans="1:5" x14ac:dyDescent="0.3">
      <c r="A22" s="24"/>
      <c r="B22" s="27" t="s">
        <v>297</v>
      </c>
      <c r="C22" s="537">
        <v>65450</v>
      </c>
      <c r="D22" s="131"/>
      <c r="E22" s="17"/>
    </row>
    <row r="23" spans="1:5" ht="54.75" customHeight="1" x14ac:dyDescent="0.3">
      <c r="A23" s="24"/>
      <c r="B23" s="27" t="s">
        <v>80</v>
      </c>
      <c r="C23" s="537">
        <v>13500</v>
      </c>
      <c r="D23" s="131"/>
      <c r="E23" s="17"/>
    </row>
    <row r="24" spans="1:5" x14ac:dyDescent="0.3">
      <c r="A24" s="24"/>
      <c r="B24" s="27" t="s">
        <v>81</v>
      </c>
      <c r="C24" s="537">
        <v>6000</v>
      </c>
      <c r="D24" s="131"/>
      <c r="E24" s="17"/>
    </row>
    <row r="25" spans="1:5" x14ac:dyDescent="0.3">
      <c r="B25" s="49" t="s">
        <v>82</v>
      </c>
      <c r="C25" s="39"/>
      <c r="D25" s="51"/>
    </row>
    <row r="26" spans="1:5" x14ac:dyDescent="0.3">
      <c r="B26" s="49" t="s">
        <v>83</v>
      </c>
      <c r="C26" s="39">
        <v>7000</v>
      </c>
      <c r="D26" s="51"/>
    </row>
    <row r="27" spans="1:5" x14ac:dyDescent="0.3">
      <c r="B27" s="49" t="s">
        <v>84</v>
      </c>
      <c r="C27" s="39">
        <v>1800</v>
      </c>
      <c r="D27" s="51"/>
    </row>
    <row r="28" spans="1:5" x14ac:dyDescent="0.3">
      <c r="B28" s="49" t="s">
        <v>85</v>
      </c>
      <c r="C28" s="39"/>
      <c r="D28" s="51"/>
    </row>
    <row r="29" spans="1:5" x14ac:dyDescent="0.3">
      <c r="B29" s="49" t="s">
        <v>83</v>
      </c>
      <c r="C29" s="39">
        <v>7500</v>
      </c>
      <c r="D29" s="51"/>
    </row>
    <row r="30" spans="1:5" x14ac:dyDescent="0.3">
      <c r="B30" s="49" t="s">
        <v>84</v>
      </c>
      <c r="C30" s="39">
        <v>1600</v>
      </c>
      <c r="D30" s="51"/>
    </row>
    <row r="31" spans="1:5" x14ac:dyDescent="0.3">
      <c r="B31" s="49" t="s">
        <v>86</v>
      </c>
      <c r="C31" s="39">
        <v>12000</v>
      </c>
      <c r="D31" s="51"/>
    </row>
    <row r="32" spans="1:5" x14ac:dyDescent="0.3">
      <c r="B32" s="49"/>
      <c r="C32" s="39"/>
      <c r="D32" s="51"/>
    </row>
    <row r="33" spans="1:5" x14ac:dyDescent="0.3">
      <c r="B33" s="49" t="s">
        <v>95</v>
      </c>
      <c r="C33" s="39">
        <v>617500</v>
      </c>
      <c r="D33" s="51"/>
    </row>
    <row r="34" spans="1:5" ht="18" thickBot="1" x14ac:dyDescent="0.35">
      <c r="B34" s="53" t="s">
        <v>96</v>
      </c>
      <c r="C34" s="77">
        <v>95000</v>
      </c>
      <c r="D34" s="54"/>
    </row>
    <row r="35" spans="1:5" ht="18" thickBot="1" x14ac:dyDescent="0.35">
      <c r="B35" s="2"/>
    </row>
    <row r="36" spans="1:5" ht="18" thickBot="1" x14ac:dyDescent="0.35">
      <c r="A36" s="784" t="s">
        <v>630</v>
      </c>
      <c r="B36" s="786"/>
    </row>
    <row r="37" spans="1:5" x14ac:dyDescent="0.3">
      <c r="B37" s="2"/>
    </row>
    <row r="38" spans="1:5" x14ac:dyDescent="0.3">
      <c r="B38" s="29" t="s">
        <v>664</v>
      </c>
    </row>
    <row r="39" spans="1:5" x14ac:dyDescent="0.3">
      <c r="B39" s="29" t="s">
        <v>665</v>
      </c>
    </row>
    <row r="40" spans="1:5" x14ac:dyDescent="0.3">
      <c r="B40" s="29" t="s">
        <v>666</v>
      </c>
    </row>
    <row r="41" spans="1:5" x14ac:dyDescent="0.3">
      <c r="B41" s="2"/>
    </row>
    <row r="42" spans="1:5" ht="18" thickBot="1" x14ac:dyDescent="0.35">
      <c r="B42" s="2"/>
    </row>
    <row r="43" spans="1:5" ht="18" thickBot="1" x14ac:dyDescent="0.35">
      <c r="A43" s="784" t="s">
        <v>269</v>
      </c>
      <c r="B43" s="786"/>
      <c r="D43" s="8"/>
      <c r="E43" s="9"/>
    </row>
    <row r="44" spans="1:5" x14ac:dyDescent="0.3">
      <c r="E44" s="9"/>
    </row>
    <row r="45" spans="1:5" x14ac:dyDescent="0.3">
      <c r="A45" s="31" t="s">
        <v>87</v>
      </c>
      <c r="C45" s="10" t="s">
        <v>298</v>
      </c>
      <c r="D45" s="156">
        <v>8.5</v>
      </c>
      <c r="E45" s="9"/>
    </row>
    <row r="46" spans="1:5" s="29" customFormat="1" x14ac:dyDescent="0.3">
      <c r="A46" s="31"/>
      <c r="E46" s="78"/>
    </row>
    <row r="47" spans="1:5" s="29" customFormat="1" x14ac:dyDescent="0.3">
      <c r="B47" s="29" t="s">
        <v>90</v>
      </c>
      <c r="C47" s="123">
        <f>C16</f>
        <v>65000</v>
      </c>
    </row>
    <row r="48" spans="1:5" s="29" customFormat="1" x14ac:dyDescent="0.3">
      <c r="B48" s="29" t="s">
        <v>91</v>
      </c>
      <c r="C48" s="122">
        <f>C19*D45</f>
        <v>35700</v>
      </c>
      <c r="D48" s="118" t="s">
        <v>625</v>
      </c>
    </row>
    <row r="49" spans="1:4" s="29" customFormat="1" x14ac:dyDescent="0.3">
      <c r="B49" s="29" t="s">
        <v>92</v>
      </c>
      <c r="C49" s="122">
        <f>C19*(C33/C34)</f>
        <v>27300</v>
      </c>
      <c r="D49" s="118" t="s">
        <v>626</v>
      </c>
    </row>
    <row r="50" spans="1:4" s="29" customFormat="1" ht="18" thickBot="1" x14ac:dyDescent="0.35">
      <c r="B50" s="29" t="s">
        <v>93</v>
      </c>
      <c r="C50" s="122">
        <f>C12</f>
        <v>31200</v>
      </c>
    </row>
    <row r="51" spans="1:4" s="29" customFormat="1" ht="18" thickBot="1" x14ac:dyDescent="0.35">
      <c r="B51" s="29" t="s">
        <v>94</v>
      </c>
      <c r="C51" s="694">
        <f>SUM(C47:C50)</f>
        <v>159200</v>
      </c>
    </row>
    <row r="52" spans="1:4" s="29" customFormat="1" x14ac:dyDescent="0.3">
      <c r="C52" s="39"/>
    </row>
    <row r="53" spans="1:4" s="29" customFormat="1" x14ac:dyDescent="0.3">
      <c r="B53" s="29" t="s">
        <v>237</v>
      </c>
      <c r="C53" s="79">
        <f>C33/C34</f>
        <v>6.5</v>
      </c>
    </row>
    <row r="54" spans="1:4" s="29" customFormat="1" x14ac:dyDescent="0.3">
      <c r="C54" s="39"/>
    </row>
    <row r="55" spans="1:4" s="29" customFormat="1" x14ac:dyDescent="0.3"/>
    <row r="56" spans="1:4" s="29" customFormat="1" x14ac:dyDescent="0.3">
      <c r="A56" s="31" t="s">
        <v>88</v>
      </c>
    </row>
    <row r="57" spans="1:4" s="29" customFormat="1" ht="18" thickBot="1" x14ac:dyDescent="0.35"/>
    <row r="58" spans="1:4" s="29" customFormat="1" ht="18" thickBot="1" x14ac:dyDescent="0.35">
      <c r="B58" s="29" t="s">
        <v>97</v>
      </c>
      <c r="C58" s="538">
        <f>(C19+C20)*(C33/C34)</f>
        <v>50050</v>
      </c>
    </row>
    <row r="59" spans="1:4" s="29" customFormat="1" x14ac:dyDescent="0.3"/>
    <row r="60" spans="1:4" s="29" customFormat="1" x14ac:dyDescent="0.3"/>
    <row r="61" spans="1:4" s="29" customFormat="1" x14ac:dyDescent="0.3"/>
    <row r="62" spans="1:4" s="29" customFormat="1" x14ac:dyDescent="0.3"/>
    <row r="63" spans="1:4" s="29" customFormat="1" x14ac:dyDescent="0.3"/>
    <row r="64" spans="1:4" s="29" customFormat="1" x14ac:dyDescent="0.3">
      <c r="A64" s="31" t="s">
        <v>89</v>
      </c>
    </row>
    <row r="65" spans="2:3" s="29" customFormat="1" x14ac:dyDescent="0.3"/>
    <row r="66" spans="2:3" s="29" customFormat="1" ht="18" thickBot="1" x14ac:dyDescent="0.35"/>
    <row r="67" spans="2:3" s="29" customFormat="1" x14ac:dyDescent="0.3">
      <c r="B67" s="29" t="s">
        <v>68</v>
      </c>
      <c r="C67" s="539">
        <f>C23+C24+C26+C29+C31</f>
        <v>46000</v>
      </c>
    </row>
    <row r="68" spans="2:3" s="29" customFormat="1" ht="18" thickBot="1" x14ac:dyDescent="0.35">
      <c r="B68" s="29" t="s">
        <v>69</v>
      </c>
      <c r="C68" s="540">
        <f>C58-C67</f>
        <v>4050</v>
      </c>
    </row>
    <row r="69" spans="2:3" s="29" customFormat="1" x14ac:dyDescent="0.3"/>
    <row r="70" spans="2:3" s="29" customFormat="1" x14ac:dyDescent="0.3"/>
    <row r="71" spans="2:3" s="29" customFormat="1" x14ac:dyDescent="0.3"/>
    <row r="72" spans="2:3" s="29" customFormat="1" x14ac:dyDescent="0.3"/>
    <row r="73" spans="2:3" s="29" customFormat="1" x14ac:dyDescent="0.3"/>
    <row r="74" spans="2:3" s="29" customFormat="1" x14ac:dyDescent="0.3"/>
    <row r="75" spans="2:3" s="29" customFormat="1" x14ac:dyDescent="0.3"/>
  </sheetData>
  <mergeCells count="4">
    <mergeCell ref="A43:B43"/>
    <mergeCell ref="A3:G6"/>
    <mergeCell ref="A36:B36"/>
    <mergeCell ref="A1:F1"/>
  </mergeCells>
  <phoneticPr fontId="5" type="noConversion"/>
  <pageMargins left="0.75" right="0.75" top="1" bottom="1" header="0.5" footer="0.5"/>
  <pageSetup scale="80" orientation="portrait" horizontalDpi="4294967293" r:id="rId1"/>
  <headerFooter alignWithMargins="0">
    <oddFooter>&amp;CCopyright © 2022 by McGraw Hill. All rights reserved. No reproduction or distribution without the prior written consent of McGraw Hill.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0"/>
  <sheetViews>
    <sheetView showGridLines="0" zoomScaleNormal="100" workbookViewId="0">
      <selection activeCell="B37" sqref="B37"/>
    </sheetView>
  </sheetViews>
  <sheetFormatPr defaultRowHeight="13.2" x14ac:dyDescent="0.25"/>
  <cols>
    <col min="1" max="1" width="5.77734375" customWidth="1"/>
    <col min="2" max="2" width="16" customWidth="1"/>
    <col min="3" max="3" width="19.21875" customWidth="1"/>
    <col min="4" max="4" width="18.21875" customWidth="1"/>
    <col min="5" max="5" width="19.5546875" customWidth="1"/>
    <col min="6" max="6" width="25.21875" customWidth="1"/>
    <col min="7" max="7" width="19.77734375" customWidth="1"/>
  </cols>
  <sheetData>
    <row r="1" spans="1:7" ht="21.6" thickBot="1" x14ac:dyDescent="0.45">
      <c r="A1" s="790" t="s">
        <v>467</v>
      </c>
      <c r="B1" s="791"/>
      <c r="C1" s="791"/>
      <c r="D1" s="791"/>
      <c r="E1" s="791"/>
      <c r="F1" s="791"/>
      <c r="G1" s="792"/>
    </row>
    <row r="15" spans="1:7" ht="18" customHeight="1" x14ac:dyDescent="0.25"/>
    <row r="16" spans="1:7" ht="18" customHeight="1" x14ac:dyDescent="0.25"/>
    <row r="17" spans="1:7" ht="18" customHeight="1" x14ac:dyDescent="0.25"/>
    <row r="18" spans="1:7" ht="13.8" thickBot="1" x14ac:dyDescent="0.3"/>
    <row r="19" spans="1:7" ht="35.4" thickBot="1" x14ac:dyDescent="0.3">
      <c r="B19" s="502" t="s">
        <v>333</v>
      </c>
      <c r="C19" s="695" t="s">
        <v>67</v>
      </c>
      <c r="D19" s="695" t="s">
        <v>334</v>
      </c>
      <c r="E19" s="695" t="s">
        <v>335</v>
      </c>
    </row>
    <row r="20" spans="1:7" ht="18" thickBot="1" x14ac:dyDescent="0.3">
      <c r="B20" s="503" t="s">
        <v>336</v>
      </c>
      <c r="C20" s="504" t="s">
        <v>337</v>
      </c>
      <c r="D20" s="504">
        <v>45</v>
      </c>
      <c r="E20" s="504" t="s">
        <v>338</v>
      </c>
    </row>
    <row r="21" spans="1:7" ht="54.75" customHeight="1" thickBot="1" x14ac:dyDescent="0.3">
      <c r="A21" s="17"/>
      <c r="B21" s="545" t="s">
        <v>339</v>
      </c>
      <c r="C21" s="546">
        <v>13229</v>
      </c>
      <c r="D21" s="547">
        <v>88</v>
      </c>
      <c r="E21" s="546">
        <v>22184</v>
      </c>
      <c r="F21" s="17"/>
    </row>
    <row r="22" spans="1:7" ht="18" thickBot="1" x14ac:dyDescent="0.3">
      <c r="B22" s="503" t="s">
        <v>340</v>
      </c>
      <c r="C22" s="505">
        <v>42338</v>
      </c>
      <c r="D22" s="504">
        <v>133</v>
      </c>
      <c r="E22" s="505">
        <v>49654</v>
      </c>
    </row>
    <row r="23" spans="1:7" ht="17.399999999999999" x14ac:dyDescent="0.3">
      <c r="B23" s="29"/>
      <c r="C23" s="29"/>
      <c r="D23" s="29"/>
      <c r="E23" s="29"/>
    </row>
    <row r="24" spans="1:7" ht="15.6" x14ac:dyDescent="0.25">
      <c r="A24" s="178"/>
      <c r="B24" s="178"/>
      <c r="C24" s="178"/>
      <c r="D24" s="178"/>
    </row>
    <row r="25" spans="1:7" ht="15.6" x14ac:dyDescent="0.25">
      <c r="A25" s="178"/>
      <c r="B25" s="179"/>
      <c r="C25" s="179"/>
      <c r="D25" s="179"/>
    </row>
    <row r="26" spans="1:7" ht="15.6" x14ac:dyDescent="0.25">
      <c r="A26" s="178"/>
      <c r="B26" s="180"/>
      <c r="C26" s="179"/>
      <c r="D26" s="180"/>
    </row>
    <row r="27" spans="1:7" ht="16.2" thickBot="1" x14ac:dyDescent="0.3">
      <c r="A27" s="178"/>
      <c r="B27" s="180"/>
      <c r="C27" s="179"/>
      <c r="D27" s="180"/>
    </row>
    <row r="28" spans="1:7" ht="18" thickBot="1" x14ac:dyDescent="0.35">
      <c r="A28" s="784" t="s">
        <v>667</v>
      </c>
      <c r="B28" s="786"/>
    </row>
    <row r="29" spans="1:7" ht="17.399999999999999" x14ac:dyDescent="0.3">
      <c r="A29" s="528"/>
    </row>
    <row r="30" spans="1:7" ht="17.399999999999999" x14ac:dyDescent="0.3">
      <c r="A30" s="528"/>
      <c r="B30" s="781" t="s">
        <v>668</v>
      </c>
      <c r="C30" s="781"/>
      <c r="D30" s="781"/>
      <c r="E30" s="781"/>
      <c r="F30" s="781"/>
      <c r="G30" s="781"/>
    </row>
    <row r="31" spans="1:7" ht="36" customHeight="1" x14ac:dyDescent="0.3">
      <c r="B31" s="781" t="s">
        <v>776</v>
      </c>
      <c r="C31" s="781"/>
      <c r="D31" s="781"/>
      <c r="E31" s="781"/>
      <c r="F31" s="781"/>
      <c r="G31" s="781"/>
    </row>
    <row r="32" spans="1:7" ht="35.25" customHeight="1" x14ac:dyDescent="0.3">
      <c r="B32" s="781" t="s">
        <v>777</v>
      </c>
      <c r="C32" s="781"/>
      <c r="D32" s="781"/>
      <c r="E32" s="781"/>
      <c r="F32" s="781"/>
      <c r="G32" s="781"/>
    </row>
    <row r="33" spans="1:7" ht="17.399999999999999" x14ac:dyDescent="0.3">
      <c r="B33" s="781" t="s">
        <v>669</v>
      </c>
      <c r="C33" s="781"/>
      <c r="D33" s="781"/>
      <c r="E33" s="781"/>
      <c r="F33" s="781"/>
      <c r="G33" s="781"/>
    </row>
    <row r="34" spans="1:7" ht="39.75" customHeight="1" x14ac:dyDescent="0.3">
      <c r="B34" s="781" t="s">
        <v>778</v>
      </c>
      <c r="C34" s="781"/>
      <c r="D34" s="781"/>
      <c r="E34" s="781"/>
      <c r="F34" s="781"/>
      <c r="G34" s="781"/>
    </row>
    <row r="35" spans="1:7" s="29" customFormat="1" ht="18" thickBot="1" x14ac:dyDescent="0.35"/>
    <row r="36" spans="1:7" ht="18" thickBot="1" x14ac:dyDescent="0.35">
      <c r="A36" s="784" t="s">
        <v>240</v>
      </c>
      <c r="B36" s="785"/>
      <c r="C36" s="786"/>
    </row>
    <row r="38" spans="1:7" s="29" customFormat="1" ht="17.399999999999999" x14ac:dyDescent="0.3">
      <c r="A38" s="554" t="s">
        <v>341</v>
      </c>
      <c r="B38" s="554"/>
      <c r="D38" s="561">
        <v>495000</v>
      </c>
      <c r="E38" s="554"/>
      <c r="F38" s="554"/>
    </row>
    <row r="39" spans="1:7" s="29" customFormat="1" ht="17.399999999999999" x14ac:dyDescent="0.3">
      <c r="A39" s="554" t="s">
        <v>342</v>
      </c>
      <c r="B39" s="554"/>
      <c r="D39" s="562">
        <v>22500</v>
      </c>
      <c r="E39" s="554"/>
      <c r="F39" s="554"/>
    </row>
    <row r="40" spans="1:7" s="29" customFormat="1" ht="17.399999999999999" x14ac:dyDescent="0.3">
      <c r="A40" s="554" t="s">
        <v>343</v>
      </c>
      <c r="B40" s="554"/>
      <c r="D40" s="563">
        <f>D38/D39</f>
        <v>22</v>
      </c>
      <c r="E40" s="554"/>
      <c r="F40" s="554"/>
    </row>
    <row r="41" spans="1:7" s="29" customFormat="1" ht="17.399999999999999" x14ac:dyDescent="0.3">
      <c r="A41" s="554" t="s">
        <v>344</v>
      </c>
      <c r="B41" s="554"/>
      <c r="D41" s="562">
        <v>23800</v>
      </c>
      <c r="E41" s="554"/>
      <c r="F41" s="554"/>
    </row>
    <row r="42" spans="1:7" ht="15" x14ac:dyDescent="0.25">
      <c r="B42" s="181"/>
      <c r="C42" s="181"/>
      <c r="D42" s="182"/>
      <c r="E42" s="181"/>
      <c r="F42" s="181"/>
      <c r="G42" s="181"/>
    </row>
    <row r="43" spans="1:7" ht="81" customHeight="1" x14ac:dyDescent="0.25">
      <c r="B43" s="183" t="s">
        <v>333</v>
      </c>
      <c r="C43" s="183" t="s">
        <v>67</v>
      </c>
      <c r="D43" s="183" t="s">
        <v>334</v>
      </c>
      <c r="E43" s="183" t="s">
        <v>335</v>
      </c>
      <c r="F43" s="184" t="s">
        <v>345</v>
      </c>
      <c r="G43" s="183" t="s">
        <v>346</v>
      </c>
    </row>
    <row r="44" spans="1:7" s="29" customFormat="1" ht="17.399999999999999" x14ac:dyDescent="0.3">
      <c r="B44" s="548" t="s">
        <v>336</v>
      </c>
      <c r="C44" s="549">
        <v>6753</v>
      </c>
      <c r="D44" s="550">
        <v>45</v>
      </c>
      <c r="E44" s="549">
        <v>15367</v>
      </c>
      <c r="F44" s="551">
        <f>D44*$D$40</f>
        <v>990</v>
      </c>
      <c r="G44" s="188">
        <f>C44+E44+F44</f>
        <v>23110</v>
      </c>
    </row>
    <row r="45" spans="1:7" s="29" customFormat="1" ht="17.399999999999999" x14ac:dyDescent="0.3">
      <c r="B45" s="548" t="s">
        <v>339</v>
      </c>
      <c r="C45" s="552">
        <v>13229</v>
      </c>
      <c r="D45" s="550">
        <v>88</v>
      </c>
      <c r="E45" s="552">
        <v>22184</v>
      </c>
      <c r="F45" s="553">
        <f>D45*$D$40</f>
        <v>1936</v>
      </c>
      <c r="G45" s="190">
        <f>C45+E45+F45</f>
        <v>37349</v>
      </c>
    </row>
    <row r="46" spans="1:7" s="29" customFormat="1" ht="17.399999999999999" x14ac:dyDescent="0.3">
      <c r="B46" s="548" t="s">
        <v>340</v>
      </c>
      <c r="C46" s="552">
        <v>42338</v>
      </c>
      <c r="D46" s="550">
        <v>133</v>
      </c>
      <c r="E46" s="552">
        <v>49654</v>
      </c>
      <c r="F46" s="553">
        <f>D46*$D$40</f>
        <v>2926</v>
      </c>
      <c r="G46" s="190">
        <f>C46+E46+F46</f>
        <v>94918</v>
      </c>
    </row>
    <row r="47" spans="1:7" s="29" customFormat="1" ht="17.399999999999999" x14ac:dyDescent="0.3">
      <c r="B47" s="554"/>
      <c r="C47" s="554"/>
      <c r="D47" s="554"/>
      <c r="E47" s="554"/>
      <c r="F47" s="554"/>
      <c r="G47" s="554"/>
    </row>
    <row r="48" spans="1:7" s="29" customFormat="1" ht="17.399999999999999" x14ac:dyDescent="0.3">
      <c r="B48" s="555" t="s">
        <v>347</v>
      </c>
      <c r="C48" s="556"/>
      <c r="D48" s="557">
        <f>D40*D41</f>
        <v>523600</v>
      </c>
      <c r="E48" s="558" t="s">
        <v>624</v>
      </c>
      <c r="F48" s="556"/>
      <c r="G48" s="556"/>
    </row>
    <row r="49" spans="2:7" s="29" customFormat="1" ht="21" x14ac:dyDescent="0.6">
      <c r="B49" s="556" t="s">
        <v>322</v>
      </c>
      <c r="C49" s="556"/>
      <c r="D49" s="559">
        <v>525000</v>
      </c>
      <c r="E49" s="556"/>
      <c r="F49" s="556"/>
      <c r="G49" s="556"/>
    </row>
    <row r="50" spans="2:7" s="29" customFormat="1" ht="17.399999999999999" x14ac:dyDescent="0.3">
      <c r="B50" s="556" t="s">
        <v>348</v>
      </c>
      <c r="C50" s="556"/>
      <c r="D50" s="560">
        <f>D49-D48</f>
        <v>1400</v>
      </c>
      <c r="E50" s="556"/>
      <c r="F50" s="556"/>
      <c r="G50" s="556"/>
    </row>
  </sheetData>
  <mergeCells count="8">
    <mergeCell ref="B34:G34"/>
    <mergeCell ref="A28:B28"/>
    <mergeCell ref="A36:C36"/>
    <mergeCell ref="A1:G1"/>
    <mergeCell ref="B30:G30"/>
    <mergeCell ref="B31:G31"/>
    <mergeCell ref="B32:G32"/>
    <mergeCell ref="B33:G33"/>
  </mergeCells>
  <phoneticPr fontId="0"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G106"/>
  <sheetViews>
    <sheetView showGridLines="0" zoomScaleNormal="100" workbookViewId="0">
      <selection activeCell="B37" sqref="B37"/>
    </sheetView>
  </sheetViews>
  <sheetFormatPr defaultRowHeight="13.2" x14ac:dyDescent="0.25"/>
  <cols>
    <col min="1" max="1" width="5.77734375" customWidth="1"/>
    <col min="2" max="2" width="45" customWidth="1"/>
    <col min="3" max="3" width="20.77734375" customWidth="1"/>
    <col min="4" max="4" width="18" customWidth="1"/>
    <col min="5" max="5" width="15.44140625" customWidth="1"/>
  </cols>
  <sheetData>
    <row r="1" spans="1:7" ht="21.6" thickBot="1" x14ac:dyDescent="0.45">
      <c r="A1" s="790" t="s">
        <v>349</v>
      </c>
      <c r="B1" s="791"/>
      <c r="C1" s="791"/>
      <c r="D1" s="791"/>
      <c r="E1" s="791"/>
      <c r="F1" s="791"/>
      <c r="G1" s="792"/>
    </row>
    <row r="2" spans="1:7" s="17" customFormat="1" x14ac:dyDescent="0.25">
      <c r="A2" s="796"/>
      <c r="B2" s="794"/>
      <c r="C2" s="794"/>
      <c r="D2" s="794"/>
      <c r="E2" s="794"/>
      <c r="F2" s="794"/>
      <c r="G2" s="16"/>
    </row>
    <row r="3" spans="1:7" s="17" customFormat="1" x14ac:dyDescent="0.25">
      <c r="A3" s="794"/>
      <c r="B3" s="794"/>
      <c r="C3" s="794"/>
      <c r="D3" s="794"/>
      <c r="E3" s="794"/>
      <c r="F3" s="794"/>
      <c r="G3" s="16"/>
    </row>
    <row r="4" spans="1:7" ht="24" customHeight="1" x14ac:dyDescent="0.25">
      <c r="A4" s="794"/>
      <c r="B4" s="794"/>
      <c r="C4" s="794"/>
      <c r="D4" s="794"/>
      <c r="E4" s="794"/>
      <c r="F4" s="794"/>
    </row>
    <row r="5" spans="1:7" ht="14.55" customHeight="1" x14ac:dyDescent="0.25">
      <c r="A5" s="12"/>
      <c r="B5" s="12"/>
      <c r="C5" s="12"/>
      <c r="D5" s="12"/>
      <c r="E5" s="12"/>
    </row>
    <row r="6" spans="1:7" ht="14.55" customHeight="1" thickBot="1" x14ac:dyDescent="0.3">
      <c r="A6" s="12"/>
      <c r="B6" s="12"/>
      <c r="C6" s="12"/>
      <c r="D6" s="12"/>
      <c r="E6" s="12"/>
    </row>
    <row r="7" spans="1:7" ht="18" thickBot="1" x14ac:dyDescent="0.35">
      <c r="A7" s="784" t="s">
        <v>180</v>
      </c>
      <c r="B7" s="786"/>
    </row>
    <row r="8" spans="1:7" ht="17.399999999999999" x14ac:dyDescent="0.3">
      <c r="A8" s="14"/>
      <c r="B8" s="37" t="s">
        <v>105</v>
      </c>
      <c r="C8" s="39">
        <v>568000</v>
      </c>
      <c r="D8" s="37"/>
    </row>
    <row r="9" spans="1:7" ht="17.399999999999999" x14ac:dyDescent="0.3">
      <c r="A9" s="14"/>
      <c r="B9" s="37" t="s">
        <v>106</v>
      </c>
      <c r="C9" s="50">
        <v>71000</v>
      </c>
      <c r="D9" s="37"/>
    </row>
    <row r="10" spans="1:7" ht="17.399999999999999" x14ac:dyDescent="0.3">
      <c r="A10" s="14"/>
      <c r="B10" s="37"/>
      <c r="C10" s="37"/>
      <c r="D10" s="37"/>
    </row>
    <row r="11" spans="1:7" ht="17.399999999999999" x14ac:dyDescent="0.3">
      <c r="A11" s="14"/>
      <c r="B11" s="588" t="s">
        <v>896</v>
      </c>
      <c r="C11" s="37"/>
      <c r="D11" s="37"/>
    </row>
    <row r="12" spans="1:7" ht="17.399999999999999" x14ac:dyDescent="0.3">
      <c r="A12" s="14"/>
      <c r="B12" s="37" t="s">
        <v>107</v>
      </c>
      <c r="C12" s="39">
        <v>582250</v>
      </c>
      <c r="D12" s="37"/>
    </row>
    <row r="13" spans="1:7" ht="17.399999999999999" x14ac:dyDescent="0.3">
      <c r="A13" s="14"/>
      <c r="B13" s="37" t="s">
        <v>108</v>
      </c>
      <c r="C13" s="50">
        <v>71500</v>
      </c>
      <c r="D13" s="37"/>
    </row>
    <row r="14" spans="1:7" ht="17.399999999999999" x14ac:dyDescent="0.3">
      <c r="A14" s="14"/>
      <c r="B14" s="37"/>
      <c r="C14" s="795" t="s">
        <v>162</v>
      </c>
      <c r="D14" s="37"/>
    </row>
    <row r="15" spans="1:7" ht="25.5" customHeight="1" x14ac:dyDescent="0.3">
      <c r="A15" s="14"/>
      <c r="B15" s="37"/>
      <c r="C15" s="795"/>
      <c r="D15" s="37"/>
    </row>
    <row r="16" spans="1:7" ht="17.399999999999999" x14ac:dyDescent="0.3">
      <c r="A16" s="14"/>
      <c r="B16" s="37" t="s">
        <v>109</v>
      </c>
      <c r="C16" s="52">
        <v>139000</v>
      </c>
      <c r="D16" s="37"/>
    </row>
    <row r="17" spans="1:5" ht="17.399999999999999" x14ac:dyDescent="0.3">
      <c r="A17" s="14"/>
      <c r="B17" s="37" t="s">
        <v>110</v>
      </c>
      <c r="C17" s="52">
        <v>216840</v>
      </c>
      <c r="D17" s="37"/>
    </row>
    <row r="18" spans="1:5" ht="17.399999999999999" x14ac:dyDescent="0.3">
      <c r="A18" s="14"/>
      <c r="B18" s="37" t="s">
        <v>111</v>
      </c>
      <c r="C18" s="52">
        <v>200160</v>
      </c>
      <c r="D18" s="37"/>
    </row>
    <row r="19" spans="1:5" ht="18" thickBot="1" x14ac:dyDescent="0.35">
      <c r="A19" s="14"/>
      <c r="B19" s="37"/>
      <c r="C19" s="52"/>
      <c r="D19" s="37"/>
    </row>
    <row r="20" spans="1:5" s="29" customFormat="1" ht="18" thickBot="1" x14ac:dyDescent="0.35">
      <c r="A20" s="784" t="s">
        <v>630</v>
      </c>
      <c r="B20" s="786"/>
      <c r="C20" s="167"/>
      <c r="D20" s="14"/>
    </row>
    <row r="21" spans="1:5" s="29" customFormat="1" ht="17.399999999999999" x14ac:dyDescent="0.3">
      <c r="B21" s="14"/>
      <c r="C21" s="167"/>
      <c r="D21" s="14"/>
    </row>
    <row r="22" spans="1:5" s="29" customFormat="1" ht="17.399999999999999" x14ac:dyDescent="0.3">
      <c r="B22" s="14" t="s">
        <v>670</v>
      </c>
      <c r="C22" s="167"/>
      <c r="D22" s="14"/>
    </row>
    <row r="23" spans="1:5" s="29" customFormat="1" ht="17.399999999999999" x14ac:dyDescent="0.3">
      <c r="B23" s="14" t="s">
        <v>671</v>
      </c>
      <c r="C23" s="167"/>
      <c r="D23" s="14"/>
    </row>
    <row r="24" spans="1:5" s="29" customFormat="1" ht="17.399999999999999" x14ac:dyDescent="0.3">
      <c r="A24" s="14"/>
      <c r="B24" s="14" t="s">
        <v>672</v>
      </c>
      <c r="C24" s="167"/>
      <c r="D24" s="14"/>
    </row>
    <row r="25" spans="1:5" ht="15.6" thickBot="1" x14ac:dyDescent="0.3">
      <c r="B25" s="564"/>
      <c r="C25" s="17"/>
      <c r="D25" s="17"/>
    </row>
    <row r="26" spans="1:5" ht="18" thickBot="1" x14ac:dyDescent="0.35">
      <c r="A26" s="784" t="s">
        <v>240</v>
      </c>
      <c r="B26" s="786"/>
      <c r="D26" s="8"/>
      <c r="E26" s="9"/>
    </row>
    <row r="27" spans="1:5" x14ac:dyDescent="0.25">
      <c r="E27" s="9"/>
    </row>
    <row r="28" spans="1:5" ht="17.399999999999999" x14ac:dyDescent="0.3">
      <c r="A28" s="93" t="s">
        <v>275</v>
      </c>
      <c r="E28" s="9"/>
    </row>
    <row r="29" spans="1:5" ht="16.2" thickBot="1" x14ac:dyDescent="0.35">
      <c r="A29" s="10"/>
      <c r="E29" s="9"/>
    </row>
    <row r="30" spans="1:5" s="29" customFormat="1" ht="18" thickBot="1" x14ac:dyDescent="0.35">
      <c r="B30" s="158" t="s">
        <v>112</v>
      </c>
      <c r="D30" s="644">
        <f>C8/C9</f>
        <v>8</v>
      </c>
    </row>
    <row r="31" spans="1:5" s="29" customFormat="1" ht="17.399999999999999" x14ac:dyDescent="0.3">
      <c r="B31" s="506" t="s">
        <v>596</v>
      </c>
      <c r="C31" s="229"/>
    </row>
    <row r="32" spans="1:5" s="29" customFormat="1" ht="17.399999999999999" x14ac:dyDescent="0.3">
      <c r="C32" s="229"/>
    </row>
    <row r="33" spans="1:7" s="29" customFormat="1" ht="17.399999999999999" x14ac:dyDescent="0.3">
      <c r="A33" s="93" t="s">
        <v>276</v>
      </c>
      <c r="C33" s="229"/>
    </row>
    <row r="34" spans="1:7" s="29" customFormat="1" ht="17.399999999999999" x14ac:dyDescent="0.3">
      <c r="C34" s="229"/>
    </row>
    <row r="35" spans="1:7" s="29" customFormat="1" ht="17.399999999999999" x14ac:dyDescent="0.3">
      <c r="B35" s="29" t="s">
        <v>70</v>
      </c>
      <c r="C35" s="322">
        <f>D30*C13</f>
        <v>572000</v>
      </c>
      <c r="D35" s="118" t="s">
        <v>623</v>
      </c>
    </row>
    <row r="36" spans="1:7" s="29" customFormat="1" ht="18" thickBot="1" x14ac:dyDescent="0.35">
      <c r="B36" s="29" t="s">
        <v>68</v>
      </c>
      <c r="C36" s="321">
        <f>C12</f>
        <v>582250</v>
      </c>
    </row>
    <row r="37" spans="1:7" s="29" customFormat="1" ht="18" thickBot="1" x14ac:dyDescent="0.35">
      <c r="B37" s="29" t="s">
        <v>104</v>
      </c>
      <c r="C37" s="642">
        <f>C36-C35</f>
        <v>10250</v>
      </c>
    </row>
    <row r="38" spans="1:7" s="29" customFormat="1" ht="17.399999999999999" x14ac:dyDescent="0.3"/>
    <row r="39" spans="1:7" s="29" customFormat="1" ht="17.399999999999999" x14ac:dyDescent="0.3">
      <c r="A39" s="793" t="s">
        <v>277</v>
      </c>
      <c r="B39" s="794"/>
      <c r="C39" s="794"/>
      <c r="D39" s="794"/>
      <c r="E39" s="794"/>
      <c r="F39" s="794"/>
      <c r="G39" s="794"/>
    </row>
    <row r="40" spans="1:7" s="29" customFormat="1" ht="20.25" customHeight="1" x14ac:dyDescent="0.3">
      <c r="A40" s="794"/>
      <c r="B40" s="794"/>
      <c r="C40" s="794"/>
      <c r="D40" s="794"/>
      <c r="E40" s="794"/>
      <c r="F40" s="794"/>
      <c r="G40" s="794"/>
    </row>
    <row r="41" spans="1:7" s="29" customFormat="1" ht="17.399999999999999" x14ac:dyDescent="0.3"/>
    <row r="42" spans="1:7" s="29" customFormat="1" ht="17.399999999999999" x14ac:dyDescent="0.3">
      <c r="B42" s="29" t="s">
        <v>241</v>
      </c>
      <c r="D42" s="36">
        <f>C37</f>
        <v>10250</v>
      </c>
    </row>
    <row r="43" spans="1:7" s="29" customFormat="1" ht="17.399999999999999" x14ac:dyDescent="0.3">
      <c r="B43" s="29" t="s">
        <v>215</v>
      </c>
      <c r="E43" s="36">
        <f>C37</f>
        <v>10250</v>
      </c>
    </row>
    <row r="44" spans="1:7" s="29" customFormat="1" ht="17.399999999999999" x14ac:dyDescent="0.3"/>
    <row r="45" spans="1:7" s="29" customFormat="1" ht="17.399999999999999" x14ac:dyDescent="0.3"/>
    <row r="46" spans="1:7" s="29" customFormat="1" ht="17.399999999999999" x14ac:dyDescent="0.3"/>
    <row r="47" spans="1:7" s="29" customFormat="1" ht="17.399999999999999" x14ac:dyDescent="0.3"/>
    <row r="48" spans="1:7" s="29" customFormat="1" ht="17.399999999999999" x14ac:dyDescent="0.3"/>
    <row r="49" s="29" customFormat="1" ht="17.399999999999999" x14ac:dyDescent="0.3"/>
    <row r="50" s="29" customFormat="1" ht="17.399999999999999" x14ac:dyDescent="0.3"/>
    <row r="51" s="29" customFormat="1" ht="17.399999999999999" x14ac:dyDescent="0.3"/>
    <row r="52" s="29" customFormat="1" ht="17.399999999999999" x14ac:dyDescent="0.3"/>
    <row r="53" s="29" customFormat="1" ht="17.399999999999999" x14ac:dyDescent="0.3"/>
    <row r="54" s="29" customFormat="1" ht="17.399999999999999" x14ac:dyDescent="0.3"/>
    <row r="55" s="29" customFormat="1" ht="17.399999999999999" x14ac:dyDescent="0.3"/>
    <row r="56" s="29" customFormat="1" ht="17.399999999999999" x14ac:dyDescent="0.3"/>
    <row r="57" s="29" customFormat="1" ht="17.399999999999999" x14ac:dyDescent="0.3"/>
    <row r="58" s="29" customFormat="1" ht="17.399999999999999" x14ac:dyDescent="0.3"/>
    <row r="59" s="29" customFormat="1" ht="17.399999999999999" x14ac:dyDescent="0.3"/>
    <row r="60" s="29" customFormat="1" ht="17.399999999999999" x14ac:dyDescent="0.3"/>
    <row r="61" s="29" customFormat="1" ht="17.399999999999999" x14ac:dyDescent="0.3"/>
    <row r="62" s="29" customFormat="1" ht="17.399999999999999" x14ac:dyDescent="0.3"/>
    <row r="63" s="29" customFormat="1" ht="17.399999999999999" x14ac:dyDescent="0.3"/>
    <row r="64" s="29" customFormat="1" ht="17.399999999999999" x14ac:dyDescent="0.3"/>
    <row r="65" s="29" customFormat="1" ht="17.399999999999999" x14ac:dyDescent="0.3"/>
    <row r="66" s="29" customFormat="1" ht="17.399999999999999" x14ac:dyDescent="0.3"/>
    <row r="67" s="29" customFormat="1" ht="17.399999999999999" x14ac:dyDescent="0.3"/>
    <row r="68" s="29" customFormat="1" ht="17.399999999999999" x14ac:dyDescent="0.3"/>
    <row r="69" s="29" customFormat="1" ht="17.399999999999999" x14ac:dyDescent="0.3"/>
    <row r="70" s="29" customFormat="1" ht="17.399999999999999" x14ac:dyDescent="0.3"/>
    <row r="71" s="29" customFormat="1" ht="17.399999999999999" x14ac:dyDescent="0.3"/>
    <row r="72" s="29" customFormat="1" ht="17.399999999999999" x14ac:dyDescent="0.3"/>
    <row r="73" s="29" customFormat="1" ht="17.399999999999999" x14ac:dyDescent="0.3"/>
    <row r="74" s="29" customFormat="1" ht="17.399999999999999" x14ac:dyDescent="0.3"/>
    <row r="75" s="29" customFormat="1" ht="17.399999999999999" x14ac:dyDescent="0.3"/>
    <row r="76" s="29" customFormat="1" ht="17.399999999999999" x14ac:dyDescent="0.3"/>
    <row r="77" s="29" customFormat="1" ht="17.399999999999999" x14ac:dyDescent="0.3"/>
    <row r="78" s="29" customFormat="1" ht="17.399999999999999" x14ac:dyDescent="0.3"/>
    <row r="79" s="29" customFormat="1" ht="17.399999999999999" x14ac:dyDescent="0.3"/>
    <row r="80" s="29" customFormat="1" ht="17.399999999999999" x14ac:dyDescent="0.3"/>
    <row r="81" s="29" customFormat="1" ht="17.399999999999999" x14ac:dyDescent="0.3"/>
    <row r="82" s="29" customFormat="1" ht="17.399999999999999" x14ac:dyDescent="0.3"/>
    <row r="83" s="29" customFormat="1" ht="17.399999999999999" x14ac:dyDescent="0.3"/>
    <row r="84" s="29" customFormat="1" ht="17.399999999999999" x14ac:dyDescent="0.3"/>
    <row r="85" s="29" customFormat="1" ht="17.399999999999999" x14ac:dyDescent="0.3"/>
    <row r="86" s="29" customFormat="1" ht="17.399999999999999" x14ac:dyDescent="0.3"/>
    <row r="87" s="29" customFormat="1" ht="17.399999999999999" x14ac:dyDescent="0.3"/>
    <row r="88" s="29" customFormat="1" ht="17.399999999999999" x14ac:dyDescent="0.3"/>
    <row r="89" s="29" customFormat="1" ht="17.399999999999999" x14ac:dyDescent="0.3"/>
    <row r="90" s="29" customFormat="1" ht="17.399999999999999" x14ac:dyDescent="0.3"/>
    <row r="91" s="29" customFormat="1" ht="17.399999999999999" x14ac:dyDescent="0.3"/>
    <row r="92" s="29" customFormat="1" ht="17.399999999999999" x14ac:dyDescent="0.3"/>
    <row r="93" s="29" customFormat="1" ht="17.399999999999999" x14ac:dyDescent="0.3"/>
    <row r="94" s="29" customFormat="1" ht="17.399999999999999" x14ac:dyDescent="0.3"/>
    <row r="95" s="29" customFormat="1" ht="17.399999999999999" x14ac:dyDescent="0.3"/>
    <row r="96" s="29" customFormat="1" ht="17.399999999999999" x14ac:dyDescent="0.3"/>
    <row r="97" s="29" customFormat="1" ht="17.399999999999999" x14ac:dyDescent="0.3"/>
    <row r="98" s="29" customFormat="1" ht="17.399999999999999" x14ac:dyDescent="0.3"/>
    <row r="99" s="29" customFormat="1" ht="17.399999999999999" x14ac:dyDescent="0.3"/>
    <row r="100" s="29" customFormat="1" ht="17.399999999999999" x14ac:dyDescent="0.3"/>
    <row r="101" s="29" customFormat="1" ht="17.399999999999999" x14ac:dyDescent="0.3"/>
    <row r="102" s="29" customFormat="1" ht="17.399999999999999" x14ac:dyDescent="0.3"/>
    <row r="103" s="29" customFormat="1" ht="17.399999999999999" x14ac:dyDescent="0.3"/>
    <row r="104" s="29" customFormat="1" ht="17.399999999999999" x14ac:dyDescent="0.3"/>
    <row r="105" s="29" customFormat="1" ht="17.399999999999999" x14ac:dyDescent="0.3"/>
    <row r="106" s="29" customFormat="1" ht="17.399999999999999" x14ac:dyDescent="0.3"/>
  </sheetData>
  <mergeCells count="7">
    <mergeCell ref="A39:G40"/>
    <mergeCell ref="A1:G1"/>
    <mergeCell ref="C14:C15"/>
    <mergeCell ref="A26:B26"/>
    <mergeCell ref="A2:F4"/>
    <mergeCell ref="A20:B20"/>
    <mergeCell ref="A7:B7"/>
  </mergeCells>
  <phoneticPr fontId="5" type="noConversion"/>
  <pageMargins left="0.75" right="0.75" top="1" bottom="1" header="0.5" footer="0.5"/>
  <pageSetup scale="80" orientation="portrait" r:id="rId1"/>
  <headerFooter alignWithMargins="0">
    <oddFooter>&amp;CCopyright © 2022 by McGraw Hill. All rights reserved. No reproduction or distribution without the prior written consent of McGraw Hill.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i = " h t t p : / / w w w . w 3 . o r g / 2 0 0 1 / X M L S c h e m a - i n s t a n c e "   x m l n s : x s d = " h t t p : / / w w w . w 3 . o r g / 2 0 0 1 / X M L S c h e m a "   x m l n s = " h t t p : / / m i c r o s o f t . d a t a . v i s u a l i z a t i o n . C l i e n t . E x c e l / 1 . 0 " > < T o u r s > < T o u r   N a m e = " T o u r   1 "   I d = " { 1 0 7 E E 7 8 9 - 1 D E E - 4 E 5 5 - 9 E A 9 - 6 C B 5 B F 7 F 5 8 7 E } "   T o u r I d = " 7 5 f 2 8 9 9 b - 0 6 5 7 - 4 0 5 8 - b a 4 4 - b f c a f 3 4 3 a d 5 2 "   X m l V e r = " 1 "   M i n X m l V e r = " 1 " > < D e s c r i p t i o n > S o m e   d e s c r i p t i o n   f o r   t h e   t o u r   g o e s   h e r e < / D e s c r i p t i o n > < I m a g e > i V B O R w 0 K G g o A A A A N S U h E U g A A A N Q A A A B 1 C A Y A A A A 2 n s 9 T A A A A A X N S R 0 I A r s 4 c 6 Q A A A A R n Q U 1 B A A C x j w v 8 Y Q U A A A A J c E h Z c w A A B B s A A A Q b A d k E o 6 k A A L 5 4 S U R B V H h e x f 1 3 r 2 z b l t i H j c p 5 5 5 N u e q m 7 a d I J A v x h D B i w I V m A I Q u m B N i U R R m G n / 3 B / J d l w 4 A l 0 C R b J L t f u u m k H S v n K v 9 + Y 1 a d v c + 5 9 7 5 + j 9 2 C 5 z 7 r V N V a M 4 w 5 8 p h p V Y Y P 1 / v 4 Q a r E f F m J W m M T b 2 / r 8 e x 0 H 5 3 m D 7 P t d r v Y b D b R a D S i U q k c 7 p a 0 3 5 u f e + V f p m r s Y 1 / h 4 m + x q c d + s Y p e q x 6 7 W j U q 5 i f j f s f T 3 T a 2 1 G 2 5 7 b 4 e f 3 t d i X q t H i e d b Z x 2 9 r G l p m p t H 9 3 6 / k m 7 R / h s k D z b V c z n 8 2 i 3 2 + T f x G a 3 i F q 1 H o 3 6 S d T 2 t a j u d / F + 1 o z f X m 9 i t 2 3 F b r + K f Y 3 7 V e p e L a P d B b 7 t N v 7 q Z S V 6 z W 3 W v K / u o 8 7 X f 3 f b i e V 6 H b 9 8 X o t / / d 0 G 2 C L + 8 a t d d A 7 9 W O 6 r M V 5 U 4 r R N X / a T e D d c R 6 v a i t 5 J F X y t o k 6 e V r N P P 8 H z a k e 7 r Z g s N u S t x U l 3 S 9 5 a v L m f R w P Y 2 z X r b 8 b v 3 s x i U 2 l n / w f d S j S r 6 z j l c 7 V t x L 9 9 L X y V a N f X 8 e X 5 m j 7 u o 1 Y B r 7 G O V c z o X z 2 W G / v R i U a l A 6 a q f G 5 j B I 3 f D Z f x 6 r w V J 9 A 6 o h 7 D 5 S 5 q 9 Q b 0 X 8 Z m X 4 l B q x q 9 h r V T G 3 S p V u j j A e c V / q p g d w W N V m v q T F i l P U 8 y y y P P f K A S D 7 b 8 m i 5 X 0 Y g a e K j F 2 4 d F N O v A 0 K U 2 6 A J V o 1 O n x G 4 W y + 2 c Z 1 3 a b c R 2 D b 9 t N 9 F q t Q 6 1 m a x 5 x w f l w P s O n D 7 M K n y P r P v 9 c B / P + 9 T X B q b q i h a F + Z j s F V x J W W F d g 8 Z / 9 X 0 l P h / s 4 u W p j 6 2 n 9 M E + y + / H 5 P 0 K f O b 9 5 b Y a 9 + N d D B e t + F G B A h 8 w x j Z m m x q d q E W / D X N T + N O 0 h e G 8 m s 3 m 4 c 5 j s s H S q M g V 9 X k 3 t t S z g c C 7 z S 4 a + 3 X U E C g y W M D + Z e M l b 4 F D s d q D y B r f K 1 W e L d e w S T N q C F R U 6 S A C s N r C Q F R T t R 2 r A U F r B H 0 y G c V g c E J 7 q 9 h V 5 t Q E A R s D o K A 8 + U T g 3 b w a T Q R h N l / G / a I W 4 x U M s 1 r H L z 6 v R r e 2 Q + B V F h I M Z g I g e D V u V p C F h i a L R v z 2 j f 3 b x e d X m / j i f B e F 1 B I J Z t 5 3 Y 7 G a c w 2 j C h N M J u v o d q r R a c C k t U 7 c L n v x 9 m 4 e V / 1 a / O 5 a X L b j y 5 e L 6 N C P 7 + 8 Q 0 p c B U 1 f j 2 5 t V v L h s g q J K f E u + 6 a 4 W 3 c Y O 4 a r F Z L 6 N + W Y b f e q f 0 6 G X V 8 1 o x w 2 / g Y F + r 2 D Q H d d w 2 o 4 F 7 e 0 q G x i 0 H m e d R s I 0 n c / i s l O J f m M V i 1 0 / / r t v J t F u N e P L Z 7 D 7 D m a m n i p K T p r I T k d h K k l k Q y F g X O 8 a 4 H y N 4 n 3 6 / D F B x b z s z w L h X o L j X r c W w z H 4 b t Q Q Z R R E J 6 D Q l n Y g Z q Y N N F p y j + e 1 N r / 3 M V 8 g f K 3 2 B z g U B h U 1 H I J Q N 1 B G 6 5 h S / x / e b + P V W Q e + 2 M R q B Z 1 H 4 / j Z q 3 6 0 I H x V m O n M H u W Q w i S j H d I Q f q g 0 W 3 F a H X O 7 l m x p O v L y 8 f O Y K t S x A b + r t W q K 3 z 8 m U D L L D m 0 5 Q c M P 0 J L J p T + S 1 m j p 2 k G r / 1 i y c d N R o I R 7 Q c N b O t x t I f E g V S G o N U V J e V 5 B w 6 D s A n 7 B I s D x 3 P R P z W a m r M d K u b 9 b L u D d e s x 3 V b R R F Q t U i O b z 3 X Y X o 9 E o z s 7 O 0 C x Y I X R 1 F U L V q o 2 0 R D v K 3 4 2 0 E P v 4 7 L y G x l 6 k h v l 3 b 6 h v M 4 9 f X H b Q U l i J u n 0 r / a j R n y 1 9 3 a N s 1 i i b 3 9 8 W A Z z B 1 G d Y j r 9 6 F Q j L k u e 0 w d 9 0 i a a f T m C A S T S Q t D 2 C A D L o Y y e m i 2 r M t 5 1 4 N 9 7 G e a + G N c O K L p t x M s C C 0 c b d b B s v T i A o f 2 v w 1 V Q D 0 I s F j D u c 7 e N + u s G K p B a J M z R 7 r 4 H W h 9 n q 6 L Z B Y x r t 5 h r l F T F d V W I 0 b Z G N d k 6 3 K K d m 3 I w a M V s h M M D y x b n t I z S 0 s w D x 8 z V 4 p a m T L v 2 t z u g L y k e k f 0 g f / U i a a e 0 V g u U K b w X L U g O m H y a Z P m B u 8 z T V g z F b g C P a P M W C b F A K O A W I B e 1 L a / I n 1 1 N q p 0 B j c V V c u 4 3 e B 8 q 4 i d n M V N q S R d 8 P F 9 H v o U 7 A 6 Z t h I 5 p t 6 B r L a A D P e l u L v 0 R B U U G 0 0 I o T 6 A Y 2 o p f w 2 k 7 h Y f G w p f 1 q 8 q 7 c B C R H P s 7 f 5 f s x + b v Q S F V Q P 9 T y J F l Y V 8 S i g w 5 c 8 B P C Z D 6 t 0 0 8 J k y k F K Z F z S D D + C h e n i 2 a q I i x V T P I G r Q Y 9 q M 8 M M N J 0 i y b l K + 2 q k b N D B / y a P k D D v V o b + G i + h S D J 7 H w c H k m g X S y x Z h a u 4 0 I 1 q m 0 Q J 1 E K P I g U u a r x 9 n 4 X 1 x P c B f K 0 G x C 1 v Y 4 N F u t + u o C w a r B D + y T Q Q v u l E Y V X p 2 p J f 6 A v b U h 0 H q Q w F b e m h 5 C c n M A g l s E t k i F S 6 O l b D S t x j g v 7 8 l w 8 r X D f c E 0 u N j y P m O A O X f a 8 L 5 t u E V K Y U A s J 1 K 0 a e R u 6 M Y 0 s 0 w M F D 8 N V t n i B Y L 4 8 b d C P S r w f 1 e O 7 m 0 4 8 P H S A u 5 W 0 b E c H B R n x F Z b 0 8 7 N 9 v L i o p T D a x h r p u 0 d Q b 8 H / C A U x n S P 8 u 3 b U g f X Q / R 9 P i R w F E u u M 5 f 2 h L J U b O 5 R Q 7 L W O 2 B t x w L 0 t g q K L 2 K w u o 0 k 7 e L 3 x M A X / B / 4 r y I d X E K Y 5 r u h G h c Q / a n v i f k k P v o O r q 7 M 2 w o K r j X L 7 2 f N q P O 9 t 4 1 k / c I N r c Y 7 7 P Y M d / n C H t V 7 V 6 W M t v r 9 R w Q v J k a r W R N v Z p w K 3 6 c j H j 7 k e k 5 A q A X W 0 z g o P 4 Q f S s F i B X P u i Y B 2 u H 0 t L f O y P f d k / n o r b B L M s s B w Y F l g q G 1 f T b P H N B X 8 F U d / e g 2 R c g G w V 9 + D I 0 Z / C o w a R L F U o 0 o C Q m / U S J F M P Q i A R W o 0 m p r 8 Z D y A v X Q j M N w 8 p o 4 s C i 0 P M Q W c d v / o i 4 g y f W f K I t N o e 4 m I F P n v e g 3 l B F E x Q k x k o a X v q F 1 G 4 Q F M + z B u 0 A T v S X g 2 Y 0 w 3 1 H z 7 1 u / d z N D A M i Y 7 M 9 h C I o i T 4 q D Z j j H V Z r j f 4 6 / v 4 x T l u p 4 y L u 4 J c E + u 0 6 F M 9 6 p o K B F T U 7 S x f B R Z a 7 7 W 3 x J M 7 y m 3 j F x e r + O K y S h + q c T v b x O u b B U z S j u m + H d 0 + z D P D q l H H N b H E H J e 2 r l i B s x e D T b z s Y d H 0 A k C x c d f z 0 2 r 8 7 I p Y F V P x d r i L v 3 m L e 4 0 i M M O R X v Y / C x y S 6 s J f m c M + F K 1 S M m b m L M D z E n t V P 0 g c c S S C v 0 S I l t s e D I l I g q c a f R / T j y 1 u f D 1 l R o t F D A 8 Y G y S u Q l 9 A 1 E f x j H m S N v y v O 3 d K v P S s v 4 w u 7 q d q T y X 1 6 k y F u S T O J U 4 c b q J P X P w V M b A 6 u d j F p 0 l a H y F / T E f B K n 1 8 k l L x o h B 0 m A 6 3 S j J f r Z F m + Y A 5 0 t P C p Z k 9 n Z E h f S a D b 2 F 4 + n 8 A o O T 5 O O l G k E / T T Y B 9 g 0 a d Y Y U y J x y 0 N Z j h F y 5 / 7 P H Z 9 Y M F 8 A j 3 j w m 1 1 q L U Q C J v E 7 9 f i 7 k j d s I + Y Y K X M e h 3 0 L C 4 P s Q C m + 0 M g Z 0 h C B O I O O H z g X K 4 h F i k N k T Q u j V q 2 / j 8 W Z c 4 a B X f v p v G m x F + + Z 5 A 0 2 Y + Q W I F a 2 c A X Q E X V Y R 1 A e w y Q W h 5 q e f F i 0 5 0 u o u E p V n t U C d u F 3 9 j 3 L r 3 I 4 S G u G V L J 5 Y o k Q 3 C I t N U t s 0 c s B C / U / B j C K 2 Q j F A K s 0 0 H Q b F h c a U L i I O h x 0 e e E 1 y 2 E W 7 O f l O N / t k O t 2 0 S x t R 9 n p 5 i t Z 4 3 Z 3 F C r D r o N t D y m x g T F 1 9 P G n E 3 6 d A + C o 0 6 x G U N S + m v y 9 4 a 9 3 U b f / m 5 L o y N E t / x / 1 r 6 J T I O e M 9 U 8 C I L 6 q p p 6 W R u s 8 j i J f H 5 A X + H s t R D e I o r X I / f v r 7 D B Q v i w g r u 6 h o 4 q / z e x z U M O i N + l j Z V 8 N 0 m Z t S G 1 O n 4 B j r / V D L 2 s c k m l t 1 B o A d i 1 w k 8 3 Q S G z 6 9 o p 7 2 L D p L U J 7 6 q H + H 5 M 1 M R L F 3 z i O t Z L V 7 f o r h Q s r V / / l / + F 7 8 2 g 0 z r Q I T M Y e B I m H H A g R Y E d C F 6 y t B K Y h P A t 7 F O V c 0 c m F 7 D G P q j i 6 U I h w j 4 p B + Q m R 8 G b A b x u H z k 7 b c b d A S G Q K t L o G y b x n Y g b Y r J P + t S t 1 g 0 W T 4 v f u e n H X l 6 X 6 Y q W s N 4 b o / / p Q u p K 7 Y B u E G v y T P g s R B V S H j / N v Q j 7 R J 9 d g Q x N S h X X X + b 2 6 8 R p o e 5 Q o Z b 1 U Y U s q w u T e n b d K l b J Q P V 4 7 K / i Q v i g M q O + K d J z O E f w b 8 g p 7 I B c c 0 2 E X e F w G S H + 4 V v f 9 o k D m j B N C M s B 3 U t E M Y 5 c c 0 Y J r q h 3 Z F u K J a P K J W Y M + K W 4 H 2 L G 9 s n 9 l Q j 2 n U Z e L Y Q 8 w b 7 e w S r B P s P E 1 y c s z X 9 0 g I 1 4 q Q N j A N i J u g y X D T j 3 3 y P B R 0 3 E S j Z c w U 9 d K s c A K m j 7 L D y q P Q W 7 q / 1 L o D N x n a 7 J j B s 0 P o o G B v n m c m v + Z P / 5 Z E p 8 K j x M b D A / 2 h F C j / 4 P 5 l S K H k G r 6 0 R n A Y B Z h s v Q 0 t S g a e E s w F N 3 o M D P G / o y T 1 H L m s b 4 C y 8 o t d i L F W z 0 I 8 k 3 T a q x J I T X 9 I / x W 9 O 3 K T C 6 u E S 1 q l D 0 c / Y / E k q c O L G S z t o K x + m 8 G R / P 8 5 r M i z 5 5 r 4 S w 3 k z 5 S A F S o b W 4 j h A Y C d X c N R a x k Q 4 R p M F G h R g l l v c K k 1 t I w c W B m 0 D y 6 I t 6 0 i 6 g e i W w A 9 6 o h n s p O Q o H V v i + 9 7 M F b 5 K X O L 3 9 2 E k E V 6 h P D D g U h H R z A / I o u y a 9 l s p b O Q 5 X n Y J O P k v b 3 i v f L e t k o n S C D m / g W U 6 x z r Q F 0 f U 1 G h G C g 7 5 V m G w a q 0 F k x d X x o A 6 B S r r E Q c E r Z 0 2 r u c a u H H p i C l a j v R V V z D / F i 1 J v 7 E S 9 u X 9 R F j r 8 d X Z K l 5 e 0 B c Y 8 v X t G m t V i Q 7 + o k O 4 M + K 4 0 X w X D 8 s a d Y K 7 V Q 0 N D G 5 p + 3 f v I + 7 x 5 Y 1 j L p o G w 7 h t 4 y X C 2 Q D / 1 b g Z r W k X 4 u P q n f b r u I J 8 d 4 R A 6 Q Z X d e p v 4 B e t E d T v 3 q 9 y a P z d Q w v C N q M N U 1 7 0 G j E A D o f d 5 6 t F b M H L m z v a x D p p l V b g b L 6 A C W C 3 A U I 3 Q w n N 5 n u s m o 6 q z L b H W 2 k D A w J W w x 1 t 8 J 0 Y p U L M A 1 k T f 3 6 o T g m P U 0 6 q 9 W p M 0 d p t c F 6 s m U n 6 + F 3 F x o e S B 0 V 2 e C c z X J U z L K z x a / J f 1 q l 7 G A G q M 0 b M 0 V t w o 7 I r O b h H W a d F D B l S w H 4 k H T 0 b H z s A c 4 8 V 3 9 J 2 x + k M 7 s m b 6 Q n x l 4 J 1 q I Z w j V i y G d 9 e 7 z E c K M O G V t I O l u d P U x M 2 G k C X F b i f 4 a Z 8 s F A b n F m H h R 1 k c C h 7 P n e 0 q R Z 9 X A b 9 1 x 4 M 3 u S a L + c w C 0 A 5 U o 6 g 6 B O r L z X G a p U V V m G B C 6 d 7 4 o j R w 6 I R b 2 / t 1 D 4 u i B f 0 m + 1 M G b W j L X 7 s c N W 0 V p o W h 0 8 d 2 l S D U L W 9 L s p M Y U B A P v T p K F g S P j P 4 u 1 z 6 + 2 M 0 5 Q K h w b h E j d j K k s V 6 Q g D + G s D R o K 8 G v L o T F D w g 1 2 5 t Y W b c u A 2 M v W / G a r m I s 5 N 2 B u s n + O c N h K 4 K k 6 q A 9 5 V Z f E n c 0 c N N r R G b v H 5 w C B k 8 A M q b h 2 F M E b z X d 7 h X s y 7 K x t H F T V y P s Q v 7 T r w j T n E q o E 5 9 p w i x / v y g 2 8 S / r 2 L 1 I l 6 c 1 B G u K i 5 K E 8 Z b 4 c Z i 1 4 G 3 h V u u K 7 l H a J a O J E Y n 7 q Z z 6 q 7 B D A 6 v 7 4 g B E a o m V g o 4 J i i z N e 5 g E 7 r O V q 0 Y T c E A 8 G L D Y T D b q y F 8 u L 7 E H F 1 c 0 U Z N f K q h n R 9 b o J y g T 7 M N X r F A k y E 4 d W C h U E L q a 7 k z O Z c H T a k p t j B A k 3 p z a i O x y g W t i 7 D 4 W S z M B t o b 7 6 b r l U r N B A 2 h r w L U Q I E 0 6 U T d g M p g M q s x L / E t P L N 0 P q t + H P H 7 O G U 7 8 h l J c J t o c Z V s F e m v Q O M j H J m o 0 4 E V P b J v b 6 v x h 7 e 4 0 S j U J b R U 6 X Z S w Y u B x 3 T 0 r B S q S 7 y D V + e d M m x + z L b F Z V t i H b p o T E 2 v B W C 5 N H / E z 7 g E A A F z t k H U R 6 N 7 N q S U w L Z W 5 q S s b s 4 G A 4 b u Q v v Q e Z C 1 5 Y b a p t C i a A a F 0 Q n U P Z r N K g R w j w W E 7 w o M I D H h g I i W s W 6 t k F U I 9 x E M f 1 t W L a x i e H M 9 i n 2 z B 6 P C 7 G h X h 9 F p 3 d Y + t F 8 K A 0 W 5 U e p D 6 6 8 R 6 H / 9 d Q 3 3 C G s m s t o L g n W Q u 8 E d h e F 0 S R w B v B / h m i A I 3 e Y c x e B 8 R C 3 e 3 + O j o M l n M O L Z y S 4 m w y X 3 Q H S 7 n c P g 5 z 1 i I j T 4 n K u J Z u v 1 Y Q r d J A h 3 T n 4 F U 1 d P j S + r r u n L N z c b Y q k m 2 t g R T S d v m 9 E i 3 t m C k 9 + / 1 Z N o x / N z Y 0 F i B h j m H k v q a F q 7 t S V G h G b k 2 y G I d 6 N V f I e V v J 9 q f 6 j d f o P b r 8 6 2 8 a s X C M 0 T h p F p x 3 N H Q e l O a 0 c c K L 2 q 8 f w M 6 w V x Q H X m y Z F Y 4 J 1 g h f d Y c W O 0 2 b y d b v J 5 j 3 6 V j H z y H J 5 Q M U r 3 x 5 Z + P D k q K F W 0 j i a / b 6 C h S l U 3 e m O 8 A m 3 W K D v n z Q w / V B o 1 2 l H Y F Y 0 c I x L G L F 2 S n s L t 3 T J + + S p V 7 O F u A d G B 9 C U u + b / 8 3 T Y m G 6 J e 3 H J D C I X 6 s r u N Z 6 e 6 3 E V B J J 8 e J M f v z k N N 8 E w O A k V t / L s H 4 a 0 6 F W H S H W X S i g i Q 8 x M O Q 2 u V N m v y E D + J p 4 9 S E o M K q c 1 2 j J 0 d J P C u w X t U m i B b l 4 X L u 4 f 8 R T T 8 y m 8 Q 4 a 8 9 3 C S w O + O V F B 4 J c e g E 9 R q 0 p / A o X A I i N s j j f I W N 6 + L d D k d R 7 5 + j k T f x w v g m U S x 8 E I t 8 M o J l H m f + R b w C p T u H s B D H 7 G l b P B h H 6 V o Z V 8 K a 1 o I L F c l E Z y f N w I Y l j A q s w 7 u 6 s b v 9 D C I v Y z Z 1 F K u F d m y h U f s x f F j E 8 w s Z n P r Q g F 2 s C N 2 I J U x Z g x n F T w 7 4 I K B q U z X p / b i e q y 9 0 9 X S z J 3 O n G q r x + S W x F k x / O 2 z A V M t 4 P t g S 2 G O 5 K l i W p a t C i F d x x 4 0 h d S c d M P j 2 r h L f 3 x v L G u d B T 9 p 6 2 d / H / + A V F o X 8 0 q 4 k 4 z K 8 i 3 v c Q a x l H 6 s l n 2 j V R a L w q 7 i c 1 F X h z n M w y J U P V Z R y i e X O q D d d p c Q O p c m H 4 w l N 6 g g v i g 5 Y E / V / R 7 K 0 1 n c I v h 3 I W W N F 3 t 2 t E d g K y h 1 v A Z r 1 + / A X 7 n e j b j 8 s J D V I l D t 2 y a Z W 4 O 3 7 m 1 1 8 9 V y + A l f J g f 6 R y 8 E h F N s f b s A p r n g D B X G J h z Y 3 5 k G Z f n 7 l B L i 0 L T X K N 4 4 2 J l 9 S w x x j d J j Y 5 Q Y I W u C n 6 P v u E R o t E / T O U a g d Q H T q L g c q I y s N J w 8 A V A B d j m N l i R c a 2 r q U B i L l E h 6 t j r d 9 y F U + C j B q X n 3 Y F o T e o H U l z E + l o 2 n 9 s W S p 7 B + P z a d l c 8 Z + u V h G q 3 9 J T D G N w U k r z m C 4 F C Z L J A L 4 g D h H 6 + T / K p C a C I J D 1 k 4 g Y p 7 G + P i b a h u l Y p y x I 7 4 g R g E n o w W W n N / d G s K 0 d / J b h r J + L e m G / i 0 h H l Z k v e S n c 0 6 X M c e S / N v v X Z l A H E U R l 1 g N Y M A p 8 F 4 T u 6 z R c M Z 6 x k v D O 9 w n h O d s 0 I z T A f c h 9 j t c x W r L S W E I j w V 8 e d H E / U b L i W / Y z K H 5 C o y / 2 7 R T A a h x 7 b P 0 s W 8 O w g y x d F 8 T b 8 2 3 j a T r G m V 3 Q e D + l y + h g Y j g f y c + p e g K b T 0 e j + M E V 7 2 J A K Q H Y o W H l P l l Q g R / h O u 5 Q n u c D 4 A d F 7 9 7 2 s D F z A k L h A o 8 U H Y F v b 9 H E F a 7 D n y 2 w t L i A Q D T j 6 U D h Q 7 c g l K G z 2 5 R T u + v 8 X i I a Z e E F Z M V l l b v Y z G P c w T q V 6 / 6 0 a x h + l E E 1 Q r 4 o N x s b R t O 5 h a h s Z f v r z d Y 9 B Z e A N a U U K c H D g 3 7 S 2 s 6 w v u 4 w z s Z T z b x E o t s M q 4 / I f Y S X i d + c 6 6 q M A 0 4 1 F E s 1 r g y H C p Q / i v o N G l S 1 x C 4 t l n E r N 4 B M c Q + u D n z 2 Q x 3 s J d Z H W G a o x 1 b E N 1 J 6 7 R G M G M d / / 7 o D j o U f D S L x 6 R g u P T k r 7 9 z 3 q M S n + O q V L B e z t X 8 + 6 V S z l a S D X Q J V q t Y E B m 3 m 5 1 Y V j v E U v t c B 7 h T l f L P A N X l N A m Z 7 f o l G Q V l Q H m H 8 h 0 l 1 H I M c F 3 2 S O l q i 1 W h / B 6 c G K e I o 7 M u r h C x W F R g z l Q s 1 E E Z f W 3 J s l z P c m R u N T d w 7 s c U 7 f d u a O y w I h A 3 c K / G 6 Q W 4 0 h X e N u M 9 V v F 2 g j s N k 7 y 8 2 J S Y 9 A H i n 6 i T q 7 G o t o j H Y C D q / N l n f R Q g 7 i U w n Z 3 Q p t D T p w l 0 + P 4 t / v w L R x M V q M I m O W + H 0 l x j L Y d T 6 i M m a K P K v 3 m / I E 5 D a L v r u M W F d U S s 3 w G T d g W l u U a R u K b T + H O L Y m i 6 m P G Y y H M c W B r N Z N i A 6 W A 5 c D V D Q b 6 + X c X F K c o E Z a Y 1 x H m K m y G M D n 8 4 K d 3 C 5 F v m x 5 L 3 v c S p a w U J I X E 7 d e f k r z U X 7 v S i j U e A k K w n x P 2 4 w V j d i 7 6 x A r C A C 6 3 y E C U 1 H M + J c x E 2 3 O Q l S u Q O P F / g w l X w R P Q 3 a g i b 3 4 r 6 1 8 P A d q 2 b K U R t l I J t + b S C 8 t h q 2 S 0 F X t N w 8 f v r G 9 e Y V u P Z C X i 7 v r v B T d R s F T d L 7 B j U 5 l A l y F R 4 2 i 3 d B X 1 7 N J X L R r i 3 4 7 8 Z S G z h p 5 c h d j p x E K R k L D / 5 O F q X j y w M 9 9 9 N E U Y I f N q h 7 U O 5 P y e l N U I r b L A C u m 2 u g k A 9 8 w T N u l y m l W z B M M t l J R 4 m w O B w N s x W h x h t r I I W d q o b S 9 8 c G F z i K y d a q U v C 7 7 Z L A n X v J L g f k o w 5 o T 6 d 2 R 6 x p v N e t Y R f S y 5 M a D H q s L t b c K Z W / g M u x v 2 i g 6 X z n k y k p a v E c 6 6 H m W v 4 H M 2 q x I l M h q r c 4 j J t s T D j K Q w O r A 2 4 G z 5 H C K g d f k G x 0 h 8 k F / f Q f h u 7 E K V i X X H l a P f 6 3 k l r 3 D R w K 1 z H p D u u N X E l w m 6 / Q K n I m D m M l u 6 b w b o d d r 2 f X / y T F 9 b m c / R u X I 1 B r 4 z e F U V p v 2 3 B N m g L 4 a q g N B T h E Z 3 6 9 r p G 3 F G L q 6 7 W W 0 a V F V 1 i N a e f x J U I q f g 6 V E L y + y O 8 d C z L 4 d Q R R + J e E 7 + e 4 0 b a l i 6 7 f F M F n 1 v c 6 y H W a 4 r L d 3 W i 0 K s A y h z f / a S S c 0 V f X L W i s S X W h V n v M v Z 1 s t h R Y N W w t L d d / y 8 Q e d f 7 a Z V V u t S X T 1 L T 4 A b S V h M r K + 3 e j m p x O Q D f e g X T y T o 2 u H o 7 t O Q O i d Q f 7 U K o A Q j s d B v R w o e U 4 1 x s 2 n R l h H 4 2 z y r k 6 Q 3 Q G E 3 9 f P L Q O e V Y T / u I p K M g y V z C K 4 j + y f a n u E v 6 + G r 2 z A v y C n n K 7 z 8 l 7 S C 0 7 o 4 1 5 i W S L c 5 l H A V f E 1 A 3 c n 5 M F + G U T p + d o 5 l 7 1 W j 2 a a 9 N g A 7 C r y f E T V o m 4 H H F Q L + F B Y G 5 B f t T a B Q x Z b e F 2 + Y 4 S b 1 F O 2 o 4 r j q 4 q C P E V Y S i i g V o O M S O d l v N x z D j C E F 3 v d o m X p 0 B 0 3 w T 3 9 w 6 k F G N E y y E A w k L A u Z B A w p B m H f X C g h W J o d t s W A Q v q Z 1 w N L W o I n r 0 8 j m 8 p L Y Y w G 3 u I G 5 x g 0 K P M d i d Z H A 1 L m a D 9 1 p r o w X E I Q m i q w F f q I K f P w t E N z X d 2 j z 8 R r X F n h l U s o 5 A K U F L 4 u C E S b 4 Q S F S l m Q 2 c T O C f 4 Z c I C H z 8 S + T K + b 7 5 F / B N 8 6 x i U x J b U x V J 0 4 v p T + I E 1 + P c P o p 8 x 7 a g C 4 K s H H R x M E q K y J f q j p o r x d k P w x D H P E z j k k m w O 1 r U / Y l S u s X l / W Y g u / X K B p R d n F G e Y g 4 x F J N N l i t 7 R i D o c V T Q R c x m u J 9 u S w p j Y v g p Q L x C 4 Z k X Y 3 v 7 p Y x w i j U 8 V B c + t b G 1 c 7 1 h g 9 3 d + h q q j g w t k n X 4 B j T b F G J j q 6 4 E L b T 6 a S H 9 L h 8 5 P h Z 0 t E a P U 2 P 9 6 z f O m F c B G G R I 3 5 0 m q A y + y + h M t v H 5 f + u V P o J g q g k N Q n J + Q l h 9 d 6 G T o 4 m a I 8 e P n 0 F V Z X p Q D g 0 6 n L l R G w D 7 U 8 m 1 9 u p Y S G G 8 c g u N f 8 x F f z s U D 4 L m K T b b R 0 I X p 4 4 X G z v K v j u a / r r Y k z j j v l 0 F L / 5 2 z 9 A o E p 8 N + / G 8 1 e f 4 R p 0 4 h 6 X e k W Q 2 q x t 4 t R 5 v G Y 7 L g Y L r N Q u v v m O O A q h u X T k D n O k m K i I H N n 6 z S 0 + f 7 c d n / e X C D Q M j 1 V x l B v v B Y a y S 1 h h h H s V f d y r Y b y 6 d J I c A e G + r r g u W k 2 m A U b t k B Z 2 O O 3 E 7 3 F b 1 L a G x x X i P + c K e 8 5 h 1 R H + h a u + 7 R P P 4 R N H + k 6 a a G f w 7 T Y c + a O P g j F O S S 0 G z A b / r + 8 j J s Q o / a Y r F L A Q R D B O Q w x n i + h g Y X U 5 t y 6 w h r l l 8 I x D w a N U X D u S y O c U p l V x t R p d 3 L s 1 e F G k C p 0 z i X / K D E f E W K M R F q g b L 3 C j O y 6 + l s T k r U D X E c r K K Q C n f 6 r E Q t K x U l 3 Q h 3 W 0 w h H U f q 7 F c 1 r H + d A J s Z f x d K e F l 4 b g Z l M H 3 n a d 5 G v i 2 c 8 u s M A 9 R 5 B R 5 3 Y b j N b + q 3 / + v / / 1 c W D B Y u B M N s n / Z X T X 2 S 0 w 0 b o 1 d S z R U a f 4 m Z r q i Q D 5 / V O h O n 4 v o 4 U 8 p 5 d 1 N G 3 d / S 3 p X p E Q U J n / j w 1 M / H i y n J / W U u A y K f y 5 o t k 6 6 Z t L W t C V 5 N A 2 0 o a F e D Z b o U p Q H i 5 R q Y L 0 j P l k Y N x C h c 3 6 H 5 P f K w T p b s H o Y Z V l x 3 L P v 8 Q g Q m g 9 M y z G 8 G G J 2 y U R i U 2 m y 6 g P L u N + 6 N a D 0 5 g 7 V 0 S s q R v X Q i h e n q G x t y i u B U I G B d x / 1 O 8 7 3 U o / E M p 7 2 n Q 1 g S s m p t N 6 x j k 2 / e Y e J Y S l c Y 5 m j y J 4 M 6 r G 9 + N G P C x g w t 0 8 r n o t L A v u I 9 7 E t w + O k q F J 3 d e m i w o O t F Z v H q o w i C O P s B V M O C Y w m B I / D J e N u J 1 x T a r x A J 7 u V 1 W 0 e R 1 G w x J g B Q b E g B 2 8 D I w N b j 9 C j T D p 5 e w R e g V A n t I l 6 2 O l J 1 h f R z F d R f + 3 7 x Z Y L G J T h L U N F y b v q c B 1 k 6 W R l g 6 s C q L C u Y M n 6 n g Z r c Y i t 6 y g 8 Q 5 4 L 0 n M u 4 Z T g a 8 R q H V R R M 4 H 6 t V L / z L K K F 5 r x K + u p q / h R l f i 9 9 f u t X L k 1 s E c r R S t E 8 c 6 0 l m H j g 0 8 C 4 f L 9 T C E Z b l V c S A y 4 O 1 v 3 w k a v L N e g E 9 g c 7 L P V l C m t X / + X / 6 z X 6 c r 4 B 0 y u / T F g s 4 7 m E 3 h V A M 0 c 8 m J 5 t e 8 5 U + N V 0 w h v 6 i g l D g k b / D b f M c E v v O 2 8 0 j W u Y R D Z m g / N 4 I d l / S k W I M I 6 / x T k 3 W W q 5 R Z r V Y w I F q P 3 z K N y T 5 u 0 M b C a 4 x T o L U 9 m A G G U 5 W U 9 s u f 7 Z e + P S Z L 6 L u 7 M F h T n 3 N b q H U v h X i 1 W u a z 9 X p G E L 7 A O s 3 i 7 c 0 q Z 9 y 3 9 Y t 0 m 2 u 4 G K e n 7 f j F s 3 1 8 d r o t y 5 Z 6 M h Q C n p q u H p e n 6 5 j M a z E a O V J G n L G j P X D t W r q z P s y I 2 + d k 7 Z D L u d O u k + z Q a 4 N V y K V C j h Q O m n n f / U R a o 9 u J 8 3 B l q 4 e z U O o g 5 7 / u s Q C j B c o N h n / 7 o N J T G u w 3 y h M 8 5 Z U s n l J C M e i W W n C F l c a C 7 / G b a N L J c S 2 h 0 W V a Q + r r N N H 4 h A e 1 F t Z y N E O 4 c M F h 4 O f n w E x 1 j m g q T B n y S x M E Y 7 l r 4 0 L C 0 D C 2 T O 2 i 2 R U N y u j + m d 8 G C 4 1 M 5 T v k J t b n + Q b L T V z o u j p 5 d b S s 5 w T / c L a K d y O F Z h M n n S F e R C v u x u 0 Y L 5 0 z 7 O D u o j y m 0 J F y f S y Y l t i B l N K O c k E 8 N i W G 6 6 L w 2 q 7 s 2 O W Q u v u / 6 s C p 8 L t z o v L w c K 3 X k s z n 4 M T r I U g n + H P J h 5 L v Z K y M d W R Q 0 5 H R j r + P n z K l K 4 a z y 9 z L u z n g A f Z o 0 D u 6 0 + 9 v R 3 F 1 e Q 7 A M I G u H 0 i H 1 9 A M a B c 0 d h n u h X j H a v + M J G z u g + r 3 B 0 8 E P p 8 A S n J C J r 1 p H 3 n J a g J 9 F B D z K X z H / H 4 6 W u d G R Z d f L R a r a L U F r t S d U w S q s f I L 4 u N G o i U d T h 3 i S S 7 o y N n z Z / H 1 7 2 9 i v 7 q N / + k / + S q u B j I T + X B t V C W v h 7 v 4 3 R 3 3 t g 1 c l j V W T o v V i d P + K r 5 8 B t F o C 7 R B z B 0 W E s J j 5 a b E Z I 5 Y d h r o X x i t 6 q o O m P p W T Y x g u + 7 v q o 8 i J L b A w E T g Z r l 5 0 R U s d x P w t K j F d E V 8 Q Y C 9 S G S g X q B f U o 7 v M k b p 4 S e J + y 4 g / u r l L C 4 6 s 7 S i j X q H n j s W K V 7 B L i 6 v 1 m S H y / j u d h 5 n g 1 b 0 H X C x H X x U + J + k s J K H N l P F 7 e l X d U D 8 O C f O x A 3 D K u H L 4 J I i r L i D M r o u a 8 Y q Q m Z d C a O 0 8 C u x 8 s L 9 a P X 4 / q E R v d N G 3 N y 6 C 6 E S P 3 9 J H 4 k 3 V 8 T T J 9 1 x A F K 8 f + j k i h U H j l q U 3 S N B O x T e X z y f x D P o 0 3 T t p V 4 L z Y B q r H b E 8 w 7 9 g 1 / T E q s E b B q v x g U B j g J X b m 7 e i r o U g J w Y B d h a z i 0 g A H R U j S u z u M 3 d J L J S W L j K b 6 W T c t T h R r 7 V G q 3 F M w c F / L 3 l d 6 3 e R o q 1 c K I b 3 5 0 i u t t O Z K o 1 n W S 8 v Z v h Q j R j g K t T p 0 7 r V a B s 7 1 E o C n M n w Q 6 f x 3 s K g m m D I M x m E B k X y V j P Z 1 q P D C 6 f w J 6 E R Y A A G 8 W r u 4 B Q H P p k c h e y I 0 L 2 2 / 5 b x j w V Y H 2 4 H 8 X z F 1 d 0 A K Q e n y l U h / J + K I p a h p z M k 8 l w 4 F x q 9 P q b 3 x I U 9 z K I P u n z m b q m S b Z + / O b N O N 6 8 c x k + c M N A l y e t + N n L b l x i C V o Q e 7 h t 4 4 b t Y j q e R 3 + A K 8 5 3 l + d c n K A p c U H b M P W e u u 7 x 8 R V T r Z k r y O t o 6 B X x h 3 N u G z T 2 3 9 x s c O E q W L F W T h J P Z y q 2 R W 6 d q M l E R 9 0 g X 3 z 4 9 j R p r R D s 5 i y + u F q n U H W b u M E K l B k V J B R D w H Q r B M D F I 8 9 c n J t x 1 Q r X k Z j q D I Z v w 4 j w m p Z v s 9 c p g 9 Y V L M b G Q a Z l D k S I 0 + E Y V x M 3 9 u p y i 5 u 4 o n p M r z w H D c v k P v l S I n F L 5 1 g 5 6 D 1 a d h G A P T i s x Q X m s F k D r + D E N Z L b L R a K s r p 4 D 8 R C o 1 k P L 4 n 4 C k X 1 b t j P a Y h n C N 1 F u 4 x E z l W g L e e t U G h 4 E T l J j q X V + 9 n j B u 9 x + a a L O n X P o / L f / f W / g M 8 K Y y Q u R O E H L I r o T Q r H U Y B M T 7 + b y E Y q Q m C g u s W s V h 3 5 4 7 4 W T s a E 5 Z J O x i n O N P v L U a E d 5 l I / O b V O C q Y u A + y Q / i 1 1 H J J t H t s 9 W o P j b z + 9 p c D K D c Z 6 a g + X / o t t F 8 g W p B d L c h S s G t p c S 0 J J 7 j / W 9 T R 9 + A 1 s C R 4 C d X 8 3 j P 5 J N 0 f 1 j q k M i s i A w k B G 4 y n + D F h z n w / C l 8 u V E M Y F c d X K a Y g V a h I c z H F 7 e 4 O T 3 D b z M N 3 E a N N C I z Z j P R s R L i / j 5 V U v f v b z z 9 C 6 6 1 j i V p 6 e E k + R 9 x S f b o G g r B C S 0 z N i R Z S A Q + 4 9 7 j s 9 I M E 9 k 8 N d B F 7 b 5 Y b y t f h X 1 6 3 c R h / L E T H h C M s r r K h V Y J H W N R i p 1 u z k n G K Z i v g 0 a b 3 s 6 z 4 G u H U v z y c I v Y r H t Z y 7 X L M 4 4 + r G L K 6 c v C 0 j H Y k W J 6 W v p 1 g J r K e L g C s o D o U w l 7 W R w a V F b q q Y E O / h J 0 c f F 2 t P n s n c U U Z o S 5 y S 7 c M z Y B y F 6 f p B t 8 / o G a C c 4 b f v b h b x 2 W W P d t v k d G e E X I 3 1 I s 9 4 j F C c z h D E G T r B Q R A 9 M x S a 9 e 3 X C G E r r i e d O E F Z / P w S h V r T N Q Q W + u a u b D z w r G u L o p o l / R z Z x Q r f 4 W b C s 5 U 3 r 7 / e H 7 X 7 I w P L R F T i / w f m O y Z / m z 5 m v J I / 8 8 K Y Z c 0 W 9 7 y e l L e o 3 2 X e 4 / d M y a w l v 5 + u 4 1 p j e l u H s w O O + T 7 k J 3 3 6 P S 0 W c J T F u n 7 D n c H n 2 s C 4 B v G p T b x P 3 h y 1 K c 1 Z O j 9 z e P l Q 1 4 8 n 6 z R j j S B 7 k s L U y h X C J a V v L 1 G w S A 7 n 1 1 2 h n J A g g 8 C W / j W / t J x 2 1 T 6 6 h l H U P z y M 6 e 8 6 u u 1 e d L o 9 4 g j n T q o I F 0 R f D m N 8 / S 6 u X p 7 G 6 1 s U D Y V / 9 b N B D N o E w z D x 2 2 E D B u a a T 2 M x x k F C r f / s 5 S B e n B T F d o / v L 5 i u J t 9 j G U b U + 6 9 e L 4 k H l r G a 3 O Q h N o 3 + J V D C V D D j a j W N j Y z i / B 4 M 2 W g P s N Y 9 u l 1 4 Q / w o G w q o C k J r 5 H x M D + u t 8 L m V b o m F M Z b 6 o j + N X 7 5 E V A / W 3 z 9 9 l B Q d + i G v 5 F R H w R J / f r c R S j s A Y B x U d Q T W W K 2 0 V X J I B 1 3 w N a 7 v P E d q v 4 a h L 3 s N L J 9 W a h n X w 3 E 8 v z j B 8 r T o 6 5 y + I O w L l A 5 4 6 3 d Q T M R l 7 o t r Q C f d Z m G f L 9 q 4 f 8 6 9 V j L e P c O C L n G 7 3 y B g L f L 9 7 L I a X R T y k r 4 b Q 6 6 2 4 C o t q 8 Y A H A X 8 6 t I j B U p E H T U / 0 G a n s p + Z j v d l j h J T f V i g m n n o p k A 9 S c m 4 d P q x E l F R t P W H / A c m N z n P U Y a q a Y P A W g 3 e d g v + n 5 C s 1 1 G e 2 + E Q t + A 0 G j I r M L t H S J f V V Q G N j 5 T F j 6 e j 8 v h U i Z R U B K q C Q I 0 g V q f X j p r r V Q 7 J 3 K 4 E X 2 5 g G Q J j H o M 2 h Y w n + t d r t C F u m 2 B U 6 K Q C n y 6 t l 3 j I N n k G 0 + h S i C Z P Y i K k j 5 v r m / i b 3 / + O e A S r 0 R p E Y 3 0 b H S 3 J 4 A V M 1 Y l u d x H f f / c G Y a h H d 2 D N r e i 2 N r l w V I Y d 9 J 8 T i L d g m H 0 u t L 1 D + 2 + p + 7 O X F z E 4 O 4 v 3 I w c 8 F H 8 s U m k Y o U L g i P e W 8 w n 3 W 9 H s 9 h G + P v A 3 4 G 3 U N G R z c l + P w u 3 5 Z y e N G C G k G 4 Q 7 G R 8 L + R m u 0 5 e n Y / r t S C p w w 7 S F 3 s k J 6 Z 0 4 p O 0 t V 5 7 s g c m 1 h U 3 4 c I v L C D r j D 9 f b u D q p x L l W R t p Q j p b B X Q 1 r P M n V C t t d J 3 7 z v o l b W Y 0 X u M K O H L r u b z q a x n x / g r u I t W y i W D v g o r m P s 5 4 e Q i v e D D f x q u / e L 3 A v D E C V i p E 6 N 6 6 2 2 S u s 7 f j m u o 1 S q c c v n m 8 o H 3 E 3 x X X E 2 r v G c b k b g h + 4 j f i 1 U S e s + b F D W r K H J i r O Q O v A X B L d Z 7 p s 3 i l C B Q O h g T 9 l w B R O h M 9 n V m S j x U 0 Q K d Y j g j I r 3 8 h K 3 j l u i P M R V U y x 6 9 x + u M X + C O r H b c k E b k 4 c E c h 3 6 b g T b c d W M n p x 4 I P G n r q Q J Z l H K + Y I F T D L C K k J d S s U l i f t C L v a 9 C c F S p f O 1 e Y T N G A r P B 7 N D h q H u r p C 4 V 5 Q 7 2 7 d J f S q 4 4 Y Y a 9 p P c H h A R O I B o G X u B c G 1 g x t t 3 K V 9 b R 5 f v 3 0 d 0 C y H a d 3 k 9 9 v f 3 c f r t + M 4 P d H F H c b 5 5 U l O Y s 8 m x I / 0 s 9 r s w 5 i 1 a N O f 2 W g X k 6 n u T D X u l s Q F j X a 8 e H 6 O 4 E b M 0 e 7 7 v V s z p N M R v + K C 7 8 D h c P 5 y 8 Z C X 7 m s d V 7 D V I v a D N g 7 9 i z g H M j w m I K 0 z U p D r / c D l R W c Z r w b 3 u G o b 4 m P g k V f Q 5 g v o 7 A I C R / L o L f m r O V f o P j q X s T k K + X 7 i X I 8 D C Z t 4 c b a L L w a R l q d J 2 x 6 X p i w r A J s 8 F a m e O 5 C / v X e J W T 2 e 9 z Z 5 8 M 3 9 e B L f 3 l F u c x J X Z w E s E f 2 m F q m E J 2 + H W G 9 g c D 9 W 8 q Z z X 9 K E + k w O 7 1 8 / L F E W F 3 E P z c 8 R v l 5 H L E E T t G G l u g G + M X X h f R i y A H n l D 9 9 d 7 z 2 z r H 0 Y S y 8 J N k u h K Y Q m d / k k u V 6 P h 0 W o u G + s 9 K l G L w K G 1 J a s m F v t R U m Z y 7 z S S 2 a D I O Z Z Y d 5 H b n a r o y f x T 2 U K D z I x Z W m J B P J 1 u e h J x l 9 Z y e H K J U O 0 p + A + A e X H k w g l p 0 L g K u 7 b u 1 2 c E D S 7 Q k L r k Q y R 9 T 9 J i X A V Q z 3 u b u + j 2 + / A V A U + U w o w A u X Q t n p Y D Z w 7 l + 3 b z j M a H K K G 9 N x w l c g L 3 A c J m / 1 5 m h z 1 Q 4 l N Y H 5 3 D F 8 O r H M T b + 4 3 C O W c m I I 2 a c M R s f n 8 H s 2 p B a Y t r L C j p G 0 i F + f e q p U O 2 n 6 H V a r i E p 7 B s F s C c O K N x g l h o P G O r p f T C E J r n J W N J w j 5 m T i g L W 9 h b Z y M d w f 0 a j k n f p s l D h 1 s a r S w m k 0 P w E E S q G d b 1 R U E B + D K C e d W f R m f D R b x 8 l R e w T X d Y 8 n m K / j N v j V i v R 5 n 2 S 0 x Y 6 5 4 c O I Z p l 7 g N n 7 9 0 I j x a B F f v o i 4 6 t C X f S u X c X 1 + U Y l T d x S n V 2 O s S M x F 7 P a O + O h h 1 o q v e P 6 s 7 6 J l X F 7 c 4 P f T S u K z j 7 T + 7 M o J Z a 0 x L q N 9 F 1 Y s b C p E a S 6 N u V z B 4 z S E 5 S + J 9 e b p Y X h 8 m / g B F 3 h Q z k W p q J f L W f K x 7 n z t P / m n / / z X + F g Z 0 B W h E J F 2 S p x q W s t 9 H x m H y L D u N 1 F D g C 8 q f d S w J o U r L U E C l z d y B C w H H J I 4 F v S 7 d S p m d I 0 8 s m C r B c A I n + 5 G o + 1 K h K O A 4 J h T R A 1 p k d S e t G 4 T e Y O c I s S q n 4 D y 0 4 n y O S x P A Y / z E m k 5 G a i 3 Y q s + 9 / N p O t x T M + W m N i y h w v + Y / A 5 r k k 8 4 h F D f f L 1 x d X f E t 0 N 8 Q F z r 5 2 e V e I 5 V a Q g 3 z x O H t p X 1 U 8 p q I K b z T x 3 8 f S 3 3 e O 4 8 C g / Q 7 F 0 t R K M b 0 9 U C l 3 g f n o i k p 2 b Z O n + d 5 i C W 6 x X a v B m 3 o 0 7 c j P r E U b 0 Y Y 6 U d x q 8 A d x 6 F p j f g B R 5 o + i O 8 J c 6 B T P c z E w 9 d M F x H g J o e l t l G a G v E C 7 i 2 y 9 k o F r i F O Y h E q T p C 4 b I f 7 c c O i d r s 2 r G Y 1 a M J L 9 V b Z c D I e e l u u l m e l + i c D 3 E S M O k h S F t d X s / 3 O E H x n K F A B v R T w Z H W 4 z H Y I l + v B Z 4 R i B 0 C C I f B c + u 0 N j S T O N y C n 1 a 7 S Q z l k X X w 1 H K a g 7 q d T n H x C n 3 E W 6 F V i c D B D U L k 3 i r x q a C V H d p a N a c t U E K 0 q Q J b E X 9 t k B t j u 5 w y w E I 5 o F L 7 v / 1 f / 4 t f d 2 H k I j S l + m x O t 4 t K E r U Z k 0 h n K g a x 5 k s L d b B O p q N Q H T / l C 5 f H K 1 A S j n a T e e y C c 1 G K p s G q 9 d h R L Z S 7 Y B 1 q n y 3 m I L 8 f k 9 k G x m 2 n q + L E p C u a 1 T Q t O D + 1 v w S 3 Y m s 9 t P u n p J z F V 6 C B Y 4 1 m e 0 C g R r N F b G Y u T k X b 4 m 9 r O Z L B T d T t t 2 Q + q U A H N o 5 + w p y P c e c x C U c h i E w 2 x w 2 6 n c y T s A M 8 2 K v B L s + f c 0 n X G D d q s Z r E b H l P P S o p R 6 V 4 m E r C 0 V G X E e E a N V d x 2 t / H 1 W k 3 z t v E O 8 t J T N Y w D M x R c 3 U B Z Y g o 0 n u Y Y e X v x i 8 I y i 9 j v G o F + g I 7 h I g 4 2 k o / y u Q r / T h A W r 7 x P x 9 + c 5 v O y / N a P L s o Q r d a g G O D G Q V M D U Z G N X M d d 7 S B G 9 d q n / C b 2 H E + i v n s F o s z g k 9 g y q q H 0 j i K B y p R o G 6 D O C e m a l G / O 7 I r 0 M + h / R p x h 0 c g u G 7 w 3 W i D V X I Q p e z S 1 Y L r F t o 6 y M E q z K O C U n I h Q A c L R W / A X T V + + x r r 0 c A V 7 q 5 y 0 G E E v o 3 1 e g p D O F z u w S 9 t 6 L G I H j 6 b 4 y e J Y z s s Z d P F d 4 V L L d 7 e T t P i u q Z T F 0 t L J m / p R 4 z X u M w T 9 8 Y B E 7 Q h k u I Z / H j o a 7 q N w / t 3 s H R h C l 0 E g 3 s 3 u a F b c 8 h b x J m M a f T J a z V 8 Z I U g A S n l S j o w n 4 m K 5 w T n a v 8 O Q K l F U 0 j 9 R 1 l d O S d K 9 W O P 3 6 c O c d d a u B R L C L I k X h i k Q P X b H R C x g s l X U W 8 0 Y 3 h v y w 6 5 V v G X 6 T D E U 8 t p K a n a x v n z y x E 2 d c 8 n S U m S O Q 7 C 7 F k M D q H K l h 6 8 e D N x K U 4 3 z t C Q r s 3 b o n n S 3 c M 6 b V E S F R A / n U 2 i 5 x 6 M 5 L G k z E f J O 1 p 0 F U Z J u q X U 4 S g S 9 e z B 8 X R 9 G z O 3 Y I D N O s L U p s 9 d g v f c g g I 8 y 8 0 M o b v j t 8 L g L t g + 9 a F Y s A g b / H a H k 7 X 8 t t O u t m H + Q V y P T + J u 1 k y Y b U 9 c 2 d 3 K C k a H e b d Y E P u i S 2 N s 5 3 f z O j n 5 v L / F J S I v 8 P 3 u j S O E M p 3 L b X W N y k h w C t U n S c a W P z b A u 1 y M U V J z 7 8 B 4 x F r t H s I R 8 V e v c M M G 0 B 5 6 K R C b B C q h K 7 x E + T v c t e 9 u t / G P P q u D B 4 f y I U 5 i M s U Z J b S g / x j k K h Y B P C i o s s 0 t 1 r u J c j / v A i n 4 9 S C g n A 4 B 5 r J t h Y u 8 G 0 z 0 c L p C q D 1 m T m O Q c p p K P L C 4 W k a F 3 P W L z u u V V p 1 S l 2 4 e X e 0 y L H C 3 X M f F i X O b s 1 g s B 3 H S b S G E x H V 2 6 e H + / d 4 D S w z + y u C N S H Z D V m F Q z 0 D Y u q q b D t Q h m m Z W F 8 4 1 Z B I 6 G T M 7 L Y F o D K C c N P v d 2 3 3 c T 6 r x 8 m I f n 5 + r I w G e 5 5 Z V A D 5 N V u N Q 6 f 3 D G O u E + 4 W W E N n u a 2 k 1 t y B 9 C c F c e l + N y a 4 X N T T 0 L z 9 T L 6 z S T K s 1 y z I Z 4 J A O t k i d s H H W / 1 N J A X f A 1 q B a h O Q c C E q t 3 p C o l p U g Q k J 1 9 g 8 X o 4 p A P Y w e o n P a A c 6 i c D 5 N S U Q Z h j L 5 R 9 3 6 / N g s N K 0 k q u H 3 P 8 R s h / + N F Z O t a n X P l L u C O b q J e x d u K l Q q L n f 3 u s J / s s S q 4 W 6 k E u G + M N d g + m b 1 e b y 7 b u V 5 7 Z A W n C C o c l 8 C g z a H f t V m j 1 a w 7 n n T X v u t W D f 3 T v 3 j V 9 q C Z f z + e h N v p x 5 Z r a p V I d k P y x Q 6 P 0 3 w b v Z F P O o x Z J i w J d 7 D H V z P Z z n 8 X I F h n 1 + 0 c d / O c v L 0 F 8 S P H n Y B O i h b L I D W 3 1 O D X I 7 m 2 k v 7 b 6 O 1 V G Y q c C B R i d A 7 D y 1 1 7 W J S B a X i l A O a A v 6 U / o p E g 7 B B 4 Y C e G A W 7 2 f W A G 0 t j N F z M a 7 v 2 x a H 7 N V a v m o Y C G I i V F L L B o E z s e z S B y i f 7 B U y e Q u W S L Y 3 O r v p A X T 2 s O t Z a + e V 5 5 f 3 1 T Y 4 z u A q g g T l 2 k m + 1 h i Q U E J k K l B 1 x o K F e c S u 3 J h M I B R 4 E u s z D z u X m Z i q 8 H T f i 7 Y N 7 U 7 B o 1 P n y t B Z f X o p o + y V p P i V J S c m A 1 P X 2 7 T d x e t 5 D g 7 Q A s m m X g U k Y d G m a c X 2 / i O s 5 f j k u 4 v / 4 Z 6 0 4 r x W t p T a Q Q U S 8 P 2 v 4 5 1 A q B V y m + 6 M p 3 T u y J 5 J l E g g K P B L S p L D n c 7 4 Y d N f n u B W z I f F I J f r 9 f j L T R 0 n t y a 0 y Y k i d F B b + 4 Q j t i u t 2 P 0 Y J t O j H 2 x M s 8 A a F 4 y Y 5 N D v 4 H 9 R P o 9 f s l 2 q o 5 N i 2 y m h b X c f D 9 C 6 W q 6 m V Z z y S I 4 b 1 C 3 D e i u + H u F 5 4 G J u 1 2 + 9 x Q x C 0 m k p m N 4 c 2 M B a x 1 5 5 7 a m 2 T l s c l P Z d Y p s 8 v P O c C 9 3 N / E t / e S Q v p J T 4 R u M w v L I 8 4 e U x S q H x m C T 7 8 5 t k W s l 9 1 A 3 2 W 8 3 i Y v Y n T w a / i + V U 9 / u p 8 m V s 7 U r H a D w T J E 6 N y k k B r n K K A E t X S y N 1 a G v 6 k r y 8 w c G j d w Y v K 2 q F z r Q c t Q 7 M a H s u S H 3 f j W n z 7 f o H w t O B b a A s O f n Y x i 2 c n W i Z q p k 3 x q m I j s g R g r Y s u H D f 3 3 V h P I k b T e f T 6 H V z K a f T x R E 5 b n q K L P M h T 0 B d p A s p V e k a C e w N f z h f L q N y 4 f U P h E S g 7 w e c c k + 0 o U h 0 r 5 c y 5 E 4 R r E J P L d f S L v S C m X f c U z g 3 a c 7 u H y J j N h 4 l B X M Q 5 R F I A 6 r t V f P l C r a i A H o A + k C C T d d o 5 / v O M 8 J v r b + L F i 8 s c M o Z d 6 K 7 L 4 7 W E + O 0 G v L V O 7 i O 6 H q / j x X k 9 L t C s r i w e L 1 w 9 j o Z D k E / 6 l Z z Y B H J a N W Z 4 0 t 6 P p K K F i y D J D l T H R 3 G X B E 5 G 8 n 7 G U N 5 Z V m K q 2 4 W b 1 D + F + c m b v E E e t b N H f V l V G Y V S s 1 I W g X d G f r G 9 i 7 f X k 6 j 2 5 j E Z n u X 2 d l 2 h J r g 7 r r S 2 v s f k n X S q g E + v H b Z C u e V K e u 5 u t k 2 I W Y m v r 9 c x g b A r c N V u 4 t o h O N I K x w / 6 j S l N f o L n F C L q t 8 + O B p 6 2 l v H z 5 7 X c Q T u D U b + / b s T b Y W Q M 4 x I w t 2 H 4 h g 8 t N / o 7 B a r g 5 Z B U P v w p A D K u 9 i 6 F B O G / 7 G 3 j 1 W k 1 X t 9 t 4 z d v r n O U 8 K t n n f j L 5 / 3 Y E D + 6 J u 7 s r J / l H O E b e j Z 5 p 4 Q V K 0 M M F L I h q / X p I l b o 0 8 N o j R f j x l T j a I s R m w J 7 3 e 0 Y 5 F 3 D I m 9 H l f j + F s + G G O q y p 5 u 5 Q O l U c 3 t + o F x W 6 3 l a K l 8 M 4 E E v e m R O c x x x 2 q 1 3 c 1 T 0 9 h Y F M 4 W H W q 3 4 / O U g N 4 U G 4 U h a Z b 0 i l M Z i X k H J 3 y J 8 / b g Y n E b l + v 4 7 Q h k c A d 2 5 J L 7 M y + W 4 u p J B 8 v T N J C U Q r 2 B a N + z N s B B q F T e q d T D R X R r V b X S S + K S H V k A y r 8 e V H F G 5 6 K s J F S U F q j B I S X Y A L Q G B P d f a w + Y X q 5 v o G E y S L V k a O O q V Z j I c D R J 0 7 + N m B A H r x A x b h Q 3 t 0 m i j H U A F 8 N r 2 e W c D o 6 D V Q F A u K T k 2 9 5 N J h j i m H 8 / s J G Q V b Z f b A Y B 1 N p u C k R X a 6 y h Q l A N v E t X B v x Q u y 1 H 1 G l z o l + s + r P a j G G K h V q k R c d W a 4 1 Q b z c o Z j H F O H c W i H U E q s N M 2 v x W G 0 c w z E V U 1 r l m r 5 p H J 3 9 3 t 0 K R F 6 7 r k 0 l f D g C b a R v H B L J v V G H J 6 + r / K E J c G O J q 4 l + 4 y / f m z Z r T d J 4 Y V 8 B S l N 2 + X 1 I z l P 8 P y 1 X b Q O n I + 6 A 0 4 3 z v K a r 1 2 8 p B U G M L c Q z A 9 R 3 x A f O R K 7 T o C 2 W v L p M v w l T n / 7 v t m T C Z D n t / F G e W c O F V I / o P / 4 S 9 g / D L f 6 J k a a w i / I K Y e j d w b h q B j 0 d 2 f t k V p O z + 5 h l F 2 8 O q Y / k 7 W W I T 6 B k Z u x j k d 9 y j k 0 X K D l Q X P x E u n V H t x A j 1 0 o I B b q H W j 1 7 j R O + c E d R e j i x J v o o S X 0 Y V v a h C s 6 j F o 0 V f 1 Y G H X G B g H x J b F D a S 7 w 8 m o b N v A W 7 u / m 8 X J A H f W W V 5 d y b f v / 7 B 3 T L 3 b G p B Z M y 0 l H x F W U o G m W H s 6 z e f b u w k S 2 4 5 + S r b C Q k v k 0 9 d U q 4 L S 3 D 3 p s n o R X N J j 3 c V N 4 o I 4 b s Z z A e t 2 O 4 N A m l H M K g w s U 6 Z L g w v k / i n z a + 4 9 8 l j / 1 k G N p Y I N 3 K 4 o 9 i y J Q c 8 D i I 3 3 t J w q B y D R F / 7 7 J r W X g i P 8 V D u f u l l u F b 2 z T v b o K F C m P O N b T U 6 / t f i e G O X S F / X 3 i t j m e k g A P k J h 1 R d x c T q i V y u U 0 m W c Q Y O s P 3 F 5 T O I I n P L h 5 r z r h 1 U 8 P 2 3 k q N 3 b 2 0 1 8 d 0 + g D d O 7 G s T A / C W u W x d i f 3 9 / O M Q E G J e 4 X M 3 m O T h D s / d R A i 0 n Q N H K j X W Z g H b D 5 0 p B I g T f A w N M 3 W g s i R U 8 g / H E 1 X D x 7 c 0 6 X q P 1 P X M v g R E X 0 E 7 a X / U W 8 d l F P X c 5 K + h U k D A 7 S q h a m a 3 u 4 9 u x y h b c 4 P 0 M t r S B B / L 7 t 2 / i 1 d V 5 n P V P w J N C o M U h r K h 5 o A 7 2 E L J t i J W X f P F 8 P I 8 A a I E e B 7 I e p k 4 t T B E C F I L x T 4 7 A u S O a 2 L e 3 i z b 6 o w 0 d n m L S J D z G l 6 u t g 0 G E J u D o 3 X 0 t L k 8 3 c Y b L 6 J x Y L U 5 i O C U f 8 d 8 5 u P a Q G V d j z e G v V P 4 e A E T s z G P o 1 k K J K w N l s K l y f / c e J V P I e E z H m C C D R f k E I D 4 k G Y X O u l X Y j V i Z x w G B D 2 V 8 b m 1 p X / h 7 U v a T 5 F C F h y j m 6 T 8 A 5 e 7 W d h d 3 h b 8 V i M x R Q J i w D V H V y c n J w k N b t u u n 7 o s j V L p L 9 z C R L o r H 5 5 6 c u L g T K 0 U d g J R 5 j + W O 6 e n 3 v y s V w l A H f 0 b T i 7 G 7 V d G i l 9 3 S 0 x Q o + w p T a d n 5 b o w g W o x R y 4 5 U t + I v Y 4 K 2 0 7 r n y w E 8 j J J n j t L p 0 u o l 6 E o 8 w o t 6 g B N 1 t 5 w f M U b a 7 z q 4 Z q v 4 h v 6 6 Z d 0 5 m R P U 8 Z e X z Z z f + e 7 d N F 4 j s L 7 v S e b Z 7 h E M N N t n Z 3 M Y Z I E x W i L 7 D h W T k v m l E u E 2 9 T / r f M 5 N 3 d M 5 b r 2 q X d f b P j T i D c L 7 / e 0 s e i i t B d y / 3 C z x J n b x y x d 1 Y j / d e i l k 3 O 2 L 3 Y C / S h h A M n x 4 N / w O z K y j 3 z y L z v a S Z 7 3 4 F 7 / 9 P i 3 O l 6 9 e x W / f 3 M V 4 g z f S v Y x G E 2 E 5 I G 4 f u K k I u C d j 6 d r X t 3 h F 7 R l M r R X R y s A j 8 G G e Z Q h O r w b b + N W J x 3 l v K Y O g Z S x X k v j M T 5 U t A r U x t q T v 4 x m x b N O 3 n D Q J O z A G 0 P e 0 T 5 s I j K O F Y F 2 2 I 2 G z o K W x 3 W b p 4 A b G A G X p 2 2 R q w O y g U e X t z e / 3 b Y L V D K A P 6 b i 2 z 4 E I 5 1 m O K 7 E z C R P P h E 1 G 8 v v T J F / J w C a f H L 5 m e s r A 1 j 1 B C 6 i 1 e x 0 6 X i M G m I z x R X u 4 G Z N E l q W b w N Y k b k q G h V h Z A 5 U m Y 8 s M 1 F C D e e k K T x 2 O d Q S O Q L L X i R Y a + a l A H x H 6 N B W Q H u H 6 K D 3 J n o r i e A N Y V s D u M c L n z 9 z u 4 C A E j K / k H F K e H Q j e E k 9 8 l r 0 z q K a D W y i 8 B t K 5 S D T 7 V i 6 V i N p d 7 Z i j T N 5 G 4 W j f d r h E r u S + f Z j H m 8 k y V r i 6 l 2 d u 7 3 C y c o R y u o 5 m 5 w W + P z R D c z 6 M N j E e z 6 L T h 5 E 9 s 6 + t 4 p n g D T R y A r j f A S Y A n M x H f D p + F X H V / y o H n z 7 g i v Y F w Y G J D S 4 q 4 g / j r N H g 9 z E j e q 9 W s a 4 o 1 A E W 0 D 1 Q T p B s f M E C s A 5 O 7 H O K I / m v i R / H i C d / + 6 t U n L f g 8 O v v r 3 P l i e + 9 a m J Z 5 8 t V n F 9 + h V A N o D 1 R O n X r 2 n u C c R W r 7 I p u j 3 I b 0 j d j u 6 n b R F S 0 4 E 1 3 3 P 1 S F 6 1 V / J w 4 + h z f c t 9 U o d o D E 3 3 i e w 6 A y W E o h F 1 u k F R x Y O X h s z 0 u 4 D 3 e 1 9 V F j 3 L S F a U t f c U D f U k F T l l 5 3 G V o D p J M o E W 3 1 y Q m x L v 6 2 2 / / 2 / 1 5 9 3 m O q G X D S X Q b t g I Z N r 9 k g y U V o h s b K G d P h Y R b i X y / 5 a d 1 Y T H M n w z J l Y E 9 m m S J r 4 u X B 2 G J I r c r t E Y Z z u y 4 i H M 9 h Q Q E w G j M V g t h 1 3 / O W h W Q Q w v C 6 E 3 v J B 9 T N 5 b J E c f x X H f A o c w V C L D z u q B C Z 7 b C 5 P 7 2 s / x n 8 v 4 B 7 v x e + m J 7 j z n K U 5 N v D J l O F j E 4 a + X g D d w f u x r s d C h n T Z b 8 U L Z I 0 Y c a v J 8 5 + F J y 8 U v 8 p J B 9 u J M 5 X Z X u k V f r B W 3 C c H w l h I Q x c d d y R y w E H q 3 v s B h z L N Q z 4 m b c H u K s 1 Z p 4 Y k 7 M Q b x Q J d Y w w p / u b r B q u D U w v S f e O n C B w w d m U U f g 7 q L z H B e q j D K W J A w 6 9 M B A H u H y t y N l w 8 U d b h D x G X f b j T 6 W 8 h z 8 a 6 O w s L s m m r y e G y x x 5 q P i i v G 4 c 4 9 j L K d n s c I a K 5 x a g e F o T A 5 c O h j q / d v f x s s v v g K X P X i h E X 3 i 8 + k U 1 + s E 6 0 U 8 6 M 5 Z t 2 O s E a 5 K q x b f v 4 U W 4 M y 4 D p A S W v n i r L G L z 3 B F n 5 0 5 R 4 W C 4 f k W j 6 X m q J 8 W h p x L 6 p s u s X L w R 5 e 8 r i 9 s V v r w E U J q X c 7 z 2 Z f s u w N S K D U a y L F k a G Q M u N 0 0 4 Q P P z X A H + i J q / 8 l / / h / + u t X s w g 8 I F J 1 y i Y f W w W F z G T g 1 q M z w J P n 7 e C e J f 7 g E u i Q / u e x h l v c n 3 / W p 7 c w C D Y w w t b o E x 8 C u i y S D K t A O S a 5 w i 8 w n g S u u X n a 7 q e f k G b z l 8 m J + c + 3 X f P e c i r y o 3 l X + M N G G g N W J b q J c N C W C u q L z u A r g j k w i P s N N / t T 7 f u d y E A Y F o h b K t X D A p E C r v P L T U R K V r c q M r 3 u C I + c D O 2 j a j Z r B + J P 7 5 M w M f o I S U n b + 8 U + F c v g T t x 4 Y J D N N p 7 4 D 2 K D X 5 0 U c J a q p h h b W N a o j J O s 9 b i Z W y Q N O X J u r U s v z + L D q j o 7 1 m 5 6 j y D 0 t D n X 1 O 5 0 M o D c I o j G W w r m H U Y r W X S W + c 0 8 a 9 L H l B j C 0 0 N Q f J Z 4 B K h e Q g S M / X a 0 + X N x C B l c i U B c C V K 1 c 5 g C R + F t t 2 / H m I e L b 2 1 r c Q I / 7 G d Z k h g U A v 6 j N P H r r g f j F N 4 5 s c X f x m b C w q 1 h M p t D J n d F t 6 N 1 B 8 c L 4 m w b 9 Q z n k H J E e D U E B u L f M y F E 4 E f 8 h C a j M r X v t C C d W H f f M 8 9 j d l 5 X D + f T f h a 9 v H n Y x m t B r 8 H y G R + M g l n + 5 + 7 k Q M 2 l g 3 / 1 0 r V 8 Z k F H A i O u I 6 + + H s 5 x c 7 u N l v f 3 u d V T + z X f / L 1 y + f r o A j v T d P b y h 7 A 4 / t Z 1 b g D s N T N 8 H Q S k p N f m T e 5 / + / p A A z M G C Z B 4 E Y I n l M A D 3 o H 7 3 q T i y l P 0 n 6 3 K B h s g 4 Y 4 e F m l k C T Q n j 1 H v Z I 7 W j n d F 6 F k G X m S h 8 b N e P r M s N e 6 g E E N r p t P H l s X U w 3 M N 4 g l Y K f G N P W r J c l n q S h K K k Y g l N j 5 l 8 W n p S v r u M a z K c x 9 U l A f V m n e 3 5 a l M z J O M B s 4 M j x 3 T E j / 2 y / H Y P k 6 B t f a l C t Q 4 e 0 A a u U m + r R c 2 Y V L Q t I g 8 0 t O 6 Q w n w / f o j B K V o 0 m Y i a C m B x P 7 1 B 4 / o K U 6 c 5 Z A h c r v Y p + M M l h c F c e b F 2 S 8 J i D r P N M v 7 Z u t y r D k 5 t E 6 2 v a u k 1 B n H S v A J e 6 z / A b I z C s 8 K 4 2 X t c t H n c j r 9 D G M E J C s r 5 m 7 u H A U z f z 3 v r h b R U O f s G R S s x z q k C z 3 U 8 G 9 R i P O n F q o L A 4 B p K 0 2 J h U H 7 L B S 7 / b Z 5 C K x 7 a X Z R M 5 z z q u P 6 O s I k 3 L T K q P 6 d 0 5 v S V B o / o o g 4 5 w P r E g H O n 2 7 R y v 7 w A H l z U O 3 D e P 6 v E 5 Y l n 9 g l P L U 5 a a m P K q T S L u 5 M K / Z G n E U y 6 7 e m 4 8 9 k i X p 3 3 i b 8 8 / 3 C W 5 2 U M c K V 9 X / T f / O t / E 7 V / + k / / 0 1 + r q T 1 r O n e 6 0 m k X R r i d u p k 7 H o + V i t g j g h / v m Y 6 / j 4 K V n y A 1 P 7 m f v j V a w q C 3 b Q D n s g / V g n k t x + X W + T 2 E 1 T p 6 6 Q J W Q M Q O S 4 l / E j t c l j y d 1 S X M x 3 t 8 N 9 9 H l 5 o W w b y D C Y e 4 O y h o 4 N g i x J 5 / R 5 9 U U C B I X 1 j Y 8 h I U / x Q C + l + G x w s u 8 p K 0 9 M V t 4 p 7 t 7 k i Q + e e T W d T x 7 X W l 9 s Q 2 O X A C D G P 6 e o 3 m 9 M X R O U B x T O I p t a D z R U 4 G Y l U g v C v I 2 2 j 2 4 W i X g w 7 H o 6 w y L / m c 2 K 6 3 G / R v j w v n m + 2 N c X S j g U K G T v x b t 8 p o j u L Q j e E 5 V T S g o S 9 V e 5 i B G x S U a 9 p 6 3 d M 4 G 3 D 1 r 6 L T P s k V 5 P P F L L W 5 k 5 0 O n L j s z P f Z y u y 5 T c e 2 E m e 2 I 8 3 A M R p + t X f u 8 S y q x F B r h G o 0 c y S z D A a 4 n c W T o j 1 w X 6 H T M / 7 i v B 2 f n + B u V l s o u w X x k N 3 c Z H t W r I X T z f c Y u F y d D r 5 X 8 2 F s 5 8 D k W j 6 H / i v l T S A q D m H B l U m r o k J Q s g p X + V W V 5 j y a S 8 p c / Y N y Q i i u x 1 h 3 e N 3 T j / r 1 J T Q S 1 w p T k p k k T s v n M V k T z k 6 O H B s e j a b r j P H E k Q s i p r N R D q H X / i / / p / / z r x W e R q 0 I j 8 z S a b n + q p z n d h Q W U U i T 5 F D y i 6 A k x f w i 0 9 g R k X 7 I X 4 b P i y C J r C b + L n F y M r z J G v y W 3 U c 7 L N w p 6 t w A 4 p R C A c E o U R h b d w r G N u 8 f + 0 t T T L M q G u d c f C X P W c + V z G V B Y 5 m 4 s 2 7 z / t T 1 5 O v h E s 4 t m m 5 N j O K x a i 6 8 d G K v i t U d Q e x u r 5 t w O r e S 8 R S a 0 0 E J 5 + f S h T v i h E v r V b 7 V Y V Z P I X L 2 f h P z T S 3 + 5 p 1 v K 6 x y D 9 d L p a F C g h n I 5 p I 6 4 E C g Z i 6 0 P a z E z 4 6 S + J H u K z S c L X G X q 9 h i g v N 2 4 y Q 6 W P g F 7 t L N Z J S 4 J X Z O y 6 4 9 0 g o J X 9 V j y I j / y g 5 c c E h 9 O V B F H + d z z + e A F s c B E v 6 z 7 A Z B + v 6 m G r N N G 9 o N s H 5 t 3 F Z 1 O R j W b Q Z 2 S u C e A X + O 2 O r e b + O X L z z u G a W 5 A W I U 6 M U Z a g j 3 0 U M 0 n U w m H k h a u 3 a x D u z t 1 i D q T a S O e t e r U a w Q f E M U V 3 Z 7 p L N 9 U V C u s D q g K F a 4 9 6 U f 0 t k w A p j I 4 y 7 o H L 2 D B 9 s N l C N K o k W / b X O f s Y L 9 V l F S l j L i 5 t F A l H 4 3 U Z y u M c x F 2 b R d B 2 f n 0 G o G z a 7 f T 2 O B p 1 L V l S g H k Y g t U K W V U i N 9 x A g y I / / z 0 8 o A G a Q d 3 D X q V o u a B K D s 6 O U G D L Y z 9 o E o b X x / T z 7 N t 3 A c k o z t J f T m 9 z U o N u B d B d E h 5 L b L n H L o t s D 2 d y W J J v f t c W k 6 t X l c D J y H k e l s B 2 1 y A D T x 8 2 c k + 6 2 l c i K v 3 T o s v a I S t 4 9 v i K o d F f V Y M Y f r f Q 9 s G 2 J c I M h a J 3 H i 9 T T J k O m W Y c 1 8 F 5 d z O Y P m K n 5 + j k t a m 6 L 1 t D C W I V b J 0 U L 0 I 7 / d N p L v I 0 4 8 a T 1 c k r U G h l V a l b v h E l c L R v R l 0 1 i J X G G C i 1 1 v w I S d E d r 9 H f c c H D j S Q W z D i L i F x s 9 1 3 B 8 P y U Q f k L + R i u J k c I I Q L + L d u / f k p 5 w c C m 0 n 4 w q W 2 P f h 9 o s F 8 J w M 8 O 8 A g e I t D a U H n j Y u d z O F W T d p N P Z E J v q D G 1 S j n J H 7 F S 7 g z 5 6 t 4 x 9 / v o n / 2 S 9 7 8 U + + a M S L M 0 c 5 E U R g q Y P z 7 u A q T k 4 + h 4 z Y X 5 S Y W / C F 3 n k h t 9 1 P 8 B a 0 d s 0 6 w g o I O U L H c 6 1 U Q k Q + t 8 G 8 n 9 b i s t + O n 5 2 u E A 5 3 7 r p E a U E c R 0 h B C Z P 4 z Q O L K F n 2 9 s n 7 0 h w + 1 p O D r r 7 s o Y 2 R U H / 2 z D u d p B K s / R / / q 3 / 2 6 9 T + i Y i P 0 6 N A F a 1 m 4 G o 3 c n Z c C V a m N n R o 4 U A C w C M 8 v n n d N W S z C S 4 c Z R p u 5 k I T F f v 2 W O f T p H u y w F X x x V k O L 7 s / p l j I I s R J x E w / L H t k V u v N u I W 6 G m h o N Y 2 v l j G m k G F V A t a T G u j f I x W l o k Y s B H L V g E K 2 8 L x s F J J v Q Z Q h 4 f c U C J E r Z I U s h / 8 O X y S u i m u 5 W B H P 6 S g W 2 P r t w l w O f N p e D s s i e K 6 z H G N h J u N x n J 6 e 8 r y Z S k + h 9 N J i 6 q 4 3 c U V 6 + P Q t Y D n r n a O B + + B Q R w h X B y 0 s E 7 b B a w O 3 6 h G g b I l 6 D P i J L 3 E j v O s A i Q M U n h P o S g Y H X n T B n D P T u f p 3 b 8 Y x 2 e J 6 Z S c L X s s 6 P 3 B k r d 6 T e N w y h n I s w I n l 7 W q d c e y Z L 9 9 D A T V h a l + K U M M 7 8 c V z v k S 7 1 / L s u 0 o 8 4 L J 7 M m 0 R D C 2 e X h S K Z Q H z e t 4 I s A i r S t O 3 T a 4 X y 7 g 8 h X 8 Q w g 2 x G X 5 J 8 q r l Z f w O l t E 3 g j R w 0 9 r A N + O J c 1 c D L L B v G n E y V + v q e Y e O F E / x y z v w b 2 F Z F R u O r t a X 7 z l 8 D m y z R T P + 9 r s b 3 M j 7 + M W X n 8 l / t F S w k g h 4 e p m K 1 Q E R c I o u q w d i L K Z o G I I 7 L W X 6 2 K 5 3 o Q H / 3 O 5 h b Z 1 + K 5 o g x c m u 3 A l 5 q O v H k v u G d D H a m P J 2 A z O P J Z B w E r u A Z v l S x 6 f p C K e W 0 S O E 4 T M U S Q O E o M y A 1 8 n E I p g i Q q f g 3 y 8 J h 4 F q w l L Q l Y p A W N V m x n d q O c 8 6 d 4 W 0 5 2 K 4 p E R x y W F 7 L r W 2 0 J Z 9 X L v w P O 2 i z S U + T 7 j v 8 9 I A / 2 e j 4 m e P 6 z W N F y + e 5 0 C L y s F n W m / f O 5 V z X O T z Y E h P e O o R g 7 g C X Z f Z k V X U E 2 7 k V f Q a F + Q T r 8 c W S t K 5 P m m d 4 A 6 d 4 H 6 5 A g A F S V y V A w k w s p l 1 l z f E I f b Z O E s X N Z Y w 9 n Y a V V x h z E b s + X T S O A e l j 0 q M / 6 U R u i Z e X T T i 1 a X b 3 B V J L J S P + R Z 5 5 H W D u j s o b A X W w Q R j H m M E p 3 M Q U v h U H N c 6 X e B C g B b T x M E H n t I 9 3 X T T C r 4 c r O I L u t q r z x E W 3 8 R Z e N d l c + 5 L O z 0 t g x o b Y s t v b 5 v E l y 5 w 1 h u o x p v h P i / d 1 T N P c t J b A 3 6 N U E 4 r r V B y W L o J l u 7 t f T V + + 2 4 b r 4 m F z 8 5 O 4 / S k H 7 V / / n / A Q l G 5 H l 8 C R 8 P F v R N Y u 4 Y m p C L H 6 u c z m G a F i w h N X F B b h 3 i e q y D v q 3 3 q L p H H J 5 W p q / x W o u X 3 M m J U U h G A 4 + X v w M d f E I i W b d T 5 E m L a 8 y / z 2 J G s J H P n p T Z 0 / 1 I O A W u S y Y R 7 G w 7 e q Q o 9 e 2 2 J L + 0 G w H w / L v 0 6 Q l D s R k k q C q / N w W 0 7 f n p 5 + q w H v J R r l S N k S / z 3 x a x c K 1 w 7 d x Y b Y 3 T c t A b H l L 7 S d 6 0 C f c 6 6 o L C B q 8 L Y M P a C Z U w e d D K a r c C d W t 8 + q R A U K 5 F X e u n / D s / f 3 t 7 G 2 f l p u u b l y f G v 9 O q 4 F C t j x M S v n 8 m t 5 F G b C p M x Q C s t D 8 R B d h V u 2 s w 6 q I t y a l 2 w k d Y M Y J L J y g A M f V l 7 D q C L S r f E e b W 4 f q A d m m j B 4 G t i t x 1 1 C 7 3 D n 9 s N i k 0 z o W K h T 1 p P d + c + 6 1 f j F Z b J s x h U N N z i G Q w L C F J I 6 z D G d X O O s t 3 u I C A R E 6 y 4 P K g 3 k B g h s 3 7 S c j a O Z s f D T G V 9 e 1 D q c L v I M + K a L y 6 o n x j H j Y 0 q G i 2 j Q u m K k 2 f c a 6 F 8 t W r f j X 3 j 4 w o X E 2 G T Z x G 1 f r u K S + f A C r w J 3 V 1 K 5 h v 2 P Y D m Y b S N W y z Y L R 7 Z W 6 z Y N V Z x O p 1 F p X 0 Z H a 3 m 7 e 2 7 j J N T i J I + I v I A I i 7 H H D O 4 9 o R S B K V F Q w p R T q D y J 0 l F e i H i p + n I u H 5 + / F z B L W W g C B + 3 N 3 e J w M K U M g L 1 a g 0 O e V O w 1 X g w D l 8 p R p 1 + 4 f K 5 w b l C l f l B m V l W u C h 3 u J 0 y a x N 7 7 3 6 V z M d 1 D O a P Z b 1 k V p n S 6 9 i f z J / f v Y R Z k y / j Y e 3 n I J 9 6 7 4 f 3 0 c G h d s s + J c g G P g T v 0 M d S E / m J c 9 Y Q t d X 0 5 C C Y g r o 9 + f V u N M 5 l U q 6 v y 0 1 z E N R q 7 I 6 D A j L X H Q L 1 / N V V a s t M h 7 p L j / O n / + f 3 T 1 M q S r R 9 1 g c 9 t V C e d b 4 E f l 9 J K t 1 l V k d N F W j Y L I a z O 2 K L G W A 0 4 r T 7 L O e l P C N i v V 7 l B r 0 3 k 2 5 8 f 7 0 k R s V 6 E N 9 4 V J n v T W o g i L v V G D g R 7 m Y H X I M T 6 P C L z 1 r x h 3 c T P J B q / I 9 e 4 W K 1 s W b S C R h S I P T H E n U A y 6 W S c 9 c A X Y 8 3 o 2 V 8 N 6 S u b X F F H X D Y Y Q n H d 9 / l r u 7 e 6 f P S 0 W N C e P 7 i a h e / u E A 5 q h A o Z J k 1 s c 9 K M 4 W y d b C o R V / e o x R + 4 8 r 6 2 i r + 8 g v c a F z h B 9 r 7 W W + F W m n F d 8 R / u 8 0 C 4 f T t i A j 7 c A 2 f V m I G b 9 4 t g G 1 c J 6 y Y x / T m 2 + i c f R 7 P f N X P z T d v 3 S K D 7 E B K h Q X G z R X a B I y 7 B Y D Q K 1 + a 7 E j Q B m T b f 9 f u p T u Q h O e 7 S Y I J v M w v u t K / F U s + l M V L y i C P T i + V f F w W N 3 b d I V C n J 6 c + j T n + c Q e t l 6 M 4 B 0 Z Z r h a x Q a P I r B 6 + 6 N Y O j / + V + U 1 H 5 i p C L p M I h 1 u W W 1 i a R Q x 6 n o h a L B m 5 s 8 w x P Q r 3 H 0 u U J J + i m r I I o Z f j i J l b W v D 9 z y 5 O n t S R Q K d m x i H M U 4 g 8 e F K L r j X d O l B j v A L o O h Y e g e x R 1 J 6 l w Y N E o g 6 R b y + s E Z / u 0 I L z 3 R x G n s f 5 x Q C B R O B Q L A b H i X + S s D 2 m J 9 + R 7 O H q D o v t W z w 6 O c e E v o 4 V N J r g b b S d W E e L 6 3 q J O a 2 q I 6 3 D h c u K 4 D T u u e G x 1 x z k C o P l f h 3 v 3 k / i 6 7 t 2 T O j H X 3 3 R j Q e E y R c K a D V i g x u G 1 q / g t j v K 6 M u 9 T 4 i H f v V Z N 3 7 3 B o W y q 8 c X Z + v 4 7 M z J Y P o B k z r B X 0 V R u x 5 T n n L g a L U l L 3 2 a o f n 7 r b P 4 6 7 d 9 4 h p H A 3 V B w Q 2 l P V N w O r q O 3 v N f Z A y r 7 U k L h H D 8 8 t k u v r q A V p I k + Z M O 0 i 8 V o i 6 w l l O 9 v Z w 1 4 t 1 k E y 8 u m / D + N O 4 n 9 X h z u 4 6 / / A o F i Q d 0 P X I U U I f Z H Q 7 N e D / Z x f k z J 7 4 9 D 3 A X b x z l n G 7 j 4 f 6 b 6 J 4 9 i 9 M B f F s j S F P 7 V J 1 g m 9 H + o h G b G R q H g H 7 D j X Y f 8 a j B O L l r F y H D 3 E t Q J / v S Z X L K 2 h G 6 P S 4 Y n + 4 m H U O Q 9 W E 1 7 z E d i Z 6 W U O L R 2 x X + t p O 4 7 R b x V o 4 2 1 n P + w a 0 O C l v d Y F + X C P M i 0 3 m 4 J L i g e y A L b X 2 0 L j K z 5 y V 4 y W X O k L u d w e F i W s y 2 y 9 + / X 5 I u R x c 4 a Q Q x P N J q j k t 3 c n X p w 7 x f U v k m T A 4 C V G E U R / + E 2 j m j e h t W g p E r O V F r V I f b j O u z X S O u w O 4 J q l I 7 z 4 f L c p X o d v v R d 4 3 j n B i F O 3 k k t L r K f n F l W 1 7 c E w V 5 F d O U E 7 m O B t b A Y 2 Y A j h y l R K J n r j 7 J Q t l M o R G 0 7 R P P n r X P c m L Y 6 R T X 8 T k E n W d e d M 5 i U / N V p C 2 s M h 4 M V j f j c C p Q k X p O i K N s 8 s o A b f 4 L L F K 3 t Y x u b Z Z H C q R C S K 2 U R a h V F 3 O B e z f G Y j 8 g z D d x P 3 s f o 8 W 7 2 F S n o I h y u H B a L 6 u 1 h N + b w O e S o t X 4 A T l U i Y M / q v X N J e f G P u R W g e Y m W E e k s c y V r T v O t R 7 U g o J r t X D / e j l 0 k X 1 0 1 / K r c 8 q p Y K j T t + O P k Y m / e V + N b x C u B z r 2 9 b t V / O a 7 P Z + V m J D H O b / S h u 4 h X d v p a r Q g d A c Q s E J b R 1 o w z c a D 3 Q F M r Z v H V a O x F p d v Q D + O 4 E g A 5 1 0 U D o m k 0 H n w i O u 7 H M 4 V x c U q g D u p 7 C d d V T s p L G 5 / G I 5 x 9 5 x 9 z Y c g y h U U l t S S + Q f B 0 y K i t e v 4 6 W 6 N 9 w 3 z b v f g c U l 8 O k x q z U X I q N t l J 0 5 O 5 j 0 u B O I I w 5 E R j 8 z 4 d y U V m 1 R I 2 y u f Q 5 / + C d Y P 1 8 N t D x m s l m 4 e U k L O n 6 + + w S 0 q F R w S 3 4 U X Y b F b v g r G 8 + i M 2 W Y z t P P S c z W c x 4 L x 6 D O 9 S Q X r o J C r V z 5 q 5 p A + 9 I d 8 o I 2 E E u F T 3 L W w T F q n t o L h / Y S l n K C 6 J A 5 0 s W 1 u H E X o j G 1 y J J A 4 6 6 x x F v 3 K C Q y N E P F c D 3 y M f v J N g r H D 1 e q 6 H w u G I p Y Q h R 5 V I F d 9 i J e p z 8 N Y O v Y R V / D n L 7 r x 1 b P A h a S N l D g u + E b c z O Z j L N A D s d k 4 1 8 N B O f q D g g Z / M 5 R u s 7 4 A c l w 4 t a n l t I Z 4 K l 0 P + s R V 2 O O F l G 7 t 0 i r W Z X J / 0 m P / z 4 c U c 5 R 6 w 3 O n b 9 R b o t j x A B q F X z O q i x M U n u 8 v H o 8 i v n 6 7 j a 9 v i R c X b e I t j A n l H X K Z g 4 w Z 8 e / 8 7 n V M H r 7 F u M J 7 4 p u W 7 V J a x a 1 i S V Q P z w K s Q 9 8 y q K Y R p u M W T w q A / k h A u a P U 6 x 5 q F Q h E l 2 g a l 4 M 4 U t d y y V D m + z g d C e p 7 l E 4 g W n v v k p J C h O I i o m k I b D 0 1 t W D J i b t O D D D 9 L k M i n K R W W E M + w y L m X A y f w q 9 2 9 7 t B p C c 5 G T f l m Q J J b J h C x v n 7 J p j G 7 e Q u 1 3 / + / C I e 7 u 7 i 9 Z t 3 O T D w a X o a j 8 n w K o m C Q P O i M K R C D T e 6 v Y g u / r e z 9 x U Y d H R H o D t 0 I t M 9 Q q V e V 5 8 b b / y U A v B + u t s y i / W D A 9 s 8 6 1 2 C u 0 t + w h D c P 0 J g 2 N J G O a 1 c i K Z k g 9 B C a Q d T F G A 4 A x r p e r t 9 w g M s H w j G f e X O Z 6 / W 8 Y / / A o 2 M S l 6 j 9 S 0 j B X M y X 6 G i b B M / 0 l U S G 2 K h K v F P h 2 C m g y l 2 7 2 9 a S u H l 8 i U A m 0 0 3 T j u X 8 a z / P M 5 b z 2 L Q R J h b C D O K c Y E i 8 S A b h 9 W L 3 k q O z e 8 1 r J Q v O H A l R X p J C J r z g Q 6 U l c E L o e K 7 b p 4 F u J P w 8 e e T H I q H j h 7 n L F i u R 9 S 1 + 5 u 3 z f i X 7 1 v x z a I X e H n g Y 4 S R e I j J 5 C 7 m N 9 / H 4 v o 3 s b r 9 D Y I 3 o b 1 B N M 8 / w w C V F + Z V F 7 l 7 c Z t W A F u U X o Z i U B b H o i U g i q N V x W J I D L o D 8 5 Y T Z c u o y g K t 8 r C 6 j 9 H m H j c R j Y L Y y w a p N f n 8 O O W T / J M J / J W f R 2 a n E Z l T 3 j v e y 1 p S u M r l 5 i 4 H E S x 3 d P k e r y x C N i q g T F V Y r C c R + f d J l N b 3 h s n U Q P K E x 5 m 9 e v 4 8 m i 3 i E o K B 7 O + x H 4 f 0 t G 9 + / 5 C y P 2 h i 6 s 0 j B P j d x L V p 9 z b R N + b C c s y H C 7 r B M 4 R q o 2 u 1 g X G 3 u i 7 U A 9 M 6 M V r l u 7 q Q R m B + 7 u X A x V M Y 7 P f H P f e p k + k O M s C v P J X i x Z / A N 6 S b 9 J E O l r 1 A E k K d V I 8 h Q f l J q x 4 v + 8 v o o O 9 q u 3 Y K h Q N T u s N + J g E K Q N F v 4 8 K j o D 2 H w 8 P 1 N / y V J + Q B 3 n x B X b s T D w T / t V U 3 W l i C z u Y E 6 / g s T p q X u J 7 n 0 a m f 4 b 7 j l G F O 8 t U / B z f Y E U r P C m x 2 T l E K h B c O 2 S P 0 x u 4 O R E h / r a 3 W 1 f w m 1 U l O 7 o P r x F A a C 1 2 / F s W r a Z V 8 6 + L 7 Z R N P S 6 X 2 f U z u f x / j + + 9 i N n x P S H S f Z K s h / I 3 L L 6 N z 9 a t o n 3 8 R j R 6 u M S j 7 4 h J 6 T J f 3 M V 9 O a N 8 h V A g H J 0 + W 0 1 y 9 v H L R p 6 4 V K R l X x A m c A g U w M o o j X T p W G z q b g q d B 2 N C q z x L s B P 1 H k + X L L u H y v X x x 5 t 7 h X Z H o f U l g k m i H P I I A 4 Y 4 M 6 v 2 i / U 3 e h / H s O f b X D W C 6 i G V I u u Q / l v 2 I w X 8 k H d s r V t X q i v Y u 8 2 o I M 8 9 t p 4 X 7 p O v y a Z 3 H 8 k / b 8 1 7 e x x K n a 6 A V U I u C U 6 q O s e d V 4 I L 4 s g E t 9 4 L v H t T a j G 7 s C M x 3 W I n d A j d t g S D q q h g H G e / O c K W S y b H f X D n M L C j J g J 8 m 8 E X s u 9 2 4 V K o c b m N m N X p Z T X 7 Q 7 v Y b p k + Y 6 X i P 7 1 + c E N O B 1 w 2 e x Y O v Z i e Z O 1 W 8 Z f z F x w 4 B c M j Z b T i L 7 T A e l u / j b n k d 4 / U D Q q h r a Q s b r K S n 9 p Z 1 e 4 i X 4 z X u 5 k F 4 f J / U K Q J 1 i q X 2 r f s t u o K V A 4 Y T w w + E 1 E 2 H 1 Q 5 x E f H h c k Y s h Z J x / p H w 9 k f S I 3 0 K D V A A S S r w i V J a 4 A 2 8 H k f c 0 / 5 i j i U a v k a R O a 3 R i 3 b 3 e Z y c f B m n Z z + L / v n z 6 J 6 c E M N h Q e H T N h 7 G W X M e L w f g B 6 m q / c f / y f / i 1 7 o D 7 a a d q i F Q 2 7 h 9 u C M Y m + A D E 3 g C b A N N n G 3 D s 7 4 R w W V E q Z V 0 G B E I h a L d 8 B U q b e I c 1 w W 2 w l O L 7 I Q A f 5 z 8 T T n + V m h d C X q 0 N i Z 5 T Y E 4 j u C Z f J Y r F L j y t + Q + 5 D + m I 7 K K M Y c g F J 9 v s a D A 7 J s q y k m t + e j P S q V O C x b G r K B g n J P x 6 G M 6 n s K W b 9 a A + V 0 t Y Z J g x / 5 8 m r z 9 + O z w C Z P 4 f b t x 7 8 8 O n B A 4 h w d Y E l t R 1 5 r g e E 6 Z z X o e P W K 3 C s K 2 d 8 i b T h r D O u c D d t K 9 c l T W V S b Z B F d R B s f 2 H p M K k o g j H o i 6 H R T S B S x i J C z 2 C y w n 4 9 P 7 j H m W M e j V I g 9 R o c 4 V P P P N 7 R z B c v G Q C q w o V E 9 b s j k g w 9 J O w c k k J g 7 D x z x W u G V O s H d b 8 J p W E c m D 4 6 L X R r E S Z u z A a R 4 K B D 7 R z 7 i T j b j H a t 2 M 7 M g 2 P P D / F y / b 8 c W V 2 1 R q x N / u u H U 4 v R q z y Q O W p s v v M h j i a b M f 9 1 p B 4 i P J K K + I M U r S t 8 1 0 G + + x U H 9 A c c 2 W 8 5 j d v s 1 h / + 7 Z Z / R 5 E G f 9 S r z E + n z 5 v J E H D l 3 p n h P e P D v b x V 9 9 1 o 7 P z 2 v 5 b u S 2 G y L / V / / r / / m v 3 W P k c U y + / c 3 Z 8 B q m 0 4 j N 7 d X z x T B m i 3 H M c A 2 d I X f v v s v + H Z n x t 0 t S 8 g 3 y 1 O H h H 8 Z V i S b v H Q Y G X B 7 j a g i t i K M n f v f + 4 8 u l 7 W C 5 S n r U J o / 3 Q A P f H X p O 4 e K v I E b x k v j 8 0 j z y S 0 0 3 w r B 6 r r e a z H f B q j Q K P n + a 2 X 8 s J Q z Z V i m t 5 t f i u b f G f V I S S b d X A Z c Z E n Y U j e 5 F K f e n J I V d A S H 2 g z A d t H Y X C 6 2 2 d r D o Y T 0 l f n F R K E R z X a S L W Y W H M i k w W L c c B a V 9 Y 1 p p m K N 8 w m E e 8 x Z 1 f E i 0 R Z N b B H K 1 8 X A T t G s H + M m S Z y 0 C j 4 Z N C + K i X / G 7 c 0 2 g B z r Q T 1 W W b u q b B 5 0 4 l K H u F V h 3 + V K t 5 u l N r t r Y x q D / Q D s 3 P E N 4 K N d C 4 e Z C b I S A G 1 l v r m J J I T 7 C h + s L c M h U v B / v 4 j c 3 K 1 p 2 H n E R v / q 8 G y 9 O 1 t G u T B E a F 7 n W 4 s 4 F u d U W V n o C z w F j u 0 e 3 9 8 R j u n 9 H r 6 U k W x R X 7 o 3 b r s E V 9 3 Y r r F 2 j H X e 4 2 G 7 t c N 5 s 5 Y p + w o q L 0 0 b 8 1 e e N + D m C d N E B R / S p B Y 8 1 n C o Z E M 0 3 6 T 1 W 0 h U 6 n u f n 6 0 a r S u D L F 5 / H 1 d W z O D s 7 y + v 8 7 A L f 9 A K P x G H S f S y b y 1 h W 0 U C 6 I R D U C U f 3 U L m m T C I e V w Y k v P y l 8 C g 0 N F 7 c Q C 4 H E G h Q b e 7 B h H l J + A N z K 2 x H t + 1 4 L 0 2 z l R 4 u m V Q G S W Y 5 P M 9 F j L R T d U K D T 0 f 3 p n O 3 a N M + M P S 7 a j D y A X + p 6 1 D v 4 f q 7 U o G B R L s y k l a p o h a l b n f R K m C e K P s o d O X j T x c m k k J B P X k 0 l T E S c c C G g N 7 g 2 t X h X 1 x 2 4 l c v L o h J W n E / H M W 7 9 8 M 8 R D 8 n a e F e I z H f m r 6 2 n h a 0 6 D i Y o U K j a u r 0 t F a H 7 r 1 y K R h / G x X m z J c P 7 O N 8 4 H M X l f r M X j o w 5 G A y 9 U t 3 F E f F d 0 R x T 3 d S Q d C D M P Y Q K 1 k j e E r l A z y 6 Z v X 6 J r p O C 5 D P l f q + w f K k c 4 5 b h K t E P b p n O d x M a 8 6 7 S f k c D Y V p w / 1 h D o k T I 6 6 I 0 x T a J j j H M P B I d e n f G u H a Y i 2 A B Q F s + 8 I 6 Q h V f 4 Z P r 8 O i f Y v 4 R j V X E w K j g L + A R N x 5 W c N P W t F D f g Q v g 7 C G Q L 4 i L B / V l v G z N 4 g I l s s e 1 T h c V C x T N V V S 4 v 6 s Q + O 0 X K K R p z I B J n s h h v H / 2 X / 5 n v + 5 1 z h L E b F N m p m G 3 A m i G x 9 P b 3 J O U b 9 m A 4 T s E k Y 0 d T C q S c 2 V y m W D V b f N S y P z 0 v v N G L v / R Z f Q k 1 q a u n W o w R 4 D Q Z A i D z 5 4 O L B z T 8 X t + i O j D I 8 s 4 3 5 S 3 D 3 l 8 l c 0 K p p k Q f 9 z N K v j r T a y t 7 y w i 8 m j R r y Q U F 3 k + T U / b / L G U 5 E C A L W 6 r R p q e S b i D Y S W W y 2 q M M 6 2 n W K h j f T 9 e r 8 y X u 3 Z l P B m K q 6 T s E f 9 k U P L J C A g E h o r + r f I U 1 h 1 B 0 g o I Z m j E u x F + P s G C B / j 7 4 g I V W v Y O h o S X 8 r t v O V T Y 3 e t m N 5 2 P 8 S X W j o a 6 8 c 8 j q M / 6 V S y C r O d l H v q I G + f 8 y 4 a 4 B p 0 f r 6 8 J T G j H l 4 7 V g U H Q P G P + 9 W 2 y Y u m p C p E + 6 X 6 q g j w + 7 v M T t 5 / D 3 J t x E R i e 2 / d i S Q u 9 M / a 0 v J X q f c A L i S N c t / V y H 6 M p D E w e 3 x H 1 a g A Y 7 j K G 3 r s K f M N 9 6 X F H 7 O N 8 2 m p 2 j x J y h 4 L b j 7 a H v V Z i k 8 8 D n T 3 M J U c u 8 Z C 0 n C 7 H 2 q w W 0 W 1 7 t H c t z u C X z 8 8 7 0 d z P Y j a 7 z e V E O 7 f v 1 8 v K d B F r i O M i i L Y 8 b 6 y P Y l W Y n E K p O r z t w I f p 2 K j I 7 T b w m e l 4 n 6 D Q g N c 9 5 r v K P O a b E R r L 0 R Y 0 h Z 0 / A H x M H 3 5 T l T P 0 c z S G G p E n q c X W m M v J a p p I / z F m t v z x K j f I o y A c r 4 L + t H z H z 9 l 8 g V X a x P 1 k E z M 0 2 u 0 E R m 8 j T B 3 6 T z 1 O 5 u U I 1 C E p G I W Y P 2 z / j y U h E n H T h W / f 8 I 1 / C A Q 3 7 V + J V X 4 6 Z c w C w z j k f l y u J U g 7 m D e 3 n W Q q L W h R y 8 U d 8 0 L A D p 0 5 7 Z 6 g 0 F w / N 4 v B J Z q V g P i 3 3 / 0 + v v n + b T K z Z b A H f H L B 0 M 0 u b i N t q o 1 3 u O o y c 9 n S Q f w B r g z e P X P D h a q 6 6 3 K L d f h a z d v R O N 4 / L O P 3 r x f x / R 3 5 p y h U Y U d A 3 Z w 1 h M e W W A 6 X S 1 E x F 2 3 y W S B 3 L W U 1 x g i d y 4 9 y Z T x 0 n 6 5 G M V 0 / Y P U o D C k T Y u r L z Y X W C 3 w 5 D Y O Q u h n 1 E u v z T 4 h R / u J 5 L T 6 7 Q P u j 4 G n k I C Q o M S z d B U J w 7 g y N r u d B N 6 1 Q I E N 4 A D R k S l w f e M o e b h F U z z J Z 4 i L e g o c V Q l j t V u L 8 f B O f P 9 v E s 9 N V n F 2 e J 5 2 / / v Y b 3 E k q I s x x b 5 n L s B o V P D N 3 D o M z V 5 6 o t B A P l M g g q v O Z M + i I E I g / J u F 1 F E S r 1 O s M M N N 9 f E 5 M P 2 7 F Y k N w 6 a H t a w S E M o + M J E J k g e N F B 7 Q m M J L x h d 8 1 / Q v i A R G y 8 9 y H a p M O G p y K W s u U d G R 0 X c Y y y m c b k I p y z o u V d h 3 B g 4 j U 7 + S p G w k v P W s c J Z D b Q O x k z g 2 R N 8 t y j z a 8 U p j K N 5 v 5 o 0 m B r O H e S Q w P k / c g e r U h i u 7 Y T W A 5 w v j T S Z g V K r W b 8 0 8 O I 7 s D 9 B 7 P w S 3 7 P 0 j U n U x w q N q y v i D A N 0 i 4 w 7 W G K 9 a G 4 Z 6 9 P E H J L W I 0 d k 4 I g Y E h D b Q l o p P 0 T d + 3 i 2 v m F p v 1 H C U I 4 H Q H b e r b O 1 T h / O C e b l c O M 9 O / j n u z P u v G 5 a C F 5 i 6 e h k e f o a Z L L 6 l 7 s 5 w l H E X s T f b B 3 d Z + 6 s 0 U 6 + I 7 d 2 v U m a O u Z F 3 u Z j G a I 1 Q K h L f A p b Q o O w L I Y H V c Y C i a u F s D w o 0 v T 3 d x 1 q R e 8 i v + t u m f Z 2 I 4 c X z R 4 + 7 e 7 U J y E 9 5 P D f e t R 3 / 4 f Y g O P i R H K 2 s q F f 5 1 X F H R w u J V Z u H 7 n 5 w T e 4 A v h 6 B k j e v c e / 5 Z v C O O u 3 4 Y E f u 1 6 b 1 j B L Z B 3 U D h d J O 0 d 4 u S n t B q T r Q n M 0 K r D 0 z 8 I W E W h c a V C + 1 W H 4 a o 5 C D E C s c 8 t a x D 4 / Y 8 k 5 I P w 1 B 5 M X 5 A R H 2 + g M o 3 Z j g T n 6 4 E H V m j L Z V q 3 R U H J d y B u n J F c T I / 9 W m I U t M V t C k O O X c A Q 9 o J W z S r 9 e X r d G D Q o n c M 5 i u Y Y X 4 5 M Y y f X K m 4 H S C 7 n j m y i w m y b R V B + 7 u S / A y f 0 p 5 F 3 U + 0 I S C 2 t s e y d O 9 P q s u k q 5 O f w s 9 X T 7 4 V L x 8 s 8 j H x L J k M x r R q F c s 8 3 0 m 0 w 0 X r 5 / o 6 T 1 L 1 X U X P n 5 3 H a D K O 2 4 d J P E w 9 G c l h 7 T I Q k K s C 0 P Y N h G K / w v 3 b a l V a G Z S 7 k t 6 6 X Q E A e U l 8 0 l f f 4 G 5 I 2 m v 6 o o d q H q n c 9 x 1 N 5 g U e / z z U x I X C R 8 U k M 0 t 3 + 2 V 9 8 k 6 3 1 y e 4 h w f o c 2 p 1 3 S N w O F t N s A 5 z 2 l K Y K a c L b f N Y s v y 0 I X x s j z v Q t X L U z y o / S t S p C + u o p O 5 g F 5 d M H K l g X 5 4 S d y K E K g i T t F L / 2 d x 2 B U f U U e b O + b U i + 3 Y G P T 3 u 4 Z 5 w 4 b f X 2 / h 3 b 6 t Y / k r 8 4 c 0 c i 1 r W X a i c E i b + X K i t D B C J c i G g V O 7 V h P + q L Q A m T 0 E E x E o A + C 6 B 0 x L 4 C V y O u u T p r n w x h s l T W b O N x w G J 5 A I + L a O m y 2 d q P 8 e u s W j N R T N O 9 u f 4 0 L g M c R 3 T u I t V b Y p p H c d i i t X L 9 g F Z J g B U L / + p E X J V s t r s s K 7 P J u 2 g m H a l h u v J d H f O u 5 v 4 1 e e t f F X m 7 d 0 t Q r s F d r q N I l A I 5 c + y g D f R J N B / N F F E i P i D b S j r 5 K J v 2 L O v 0 t 0 u Z / L 7 n 5 C K R Y e J c F d c d H l 5 E l h Y + n P A + T G Z r Y w i o i A O Q i g z d 3 A r L t u f x 0 n 1 K k 7 q 5 9 H Z N e O i 3 Y 2 X l x d o 5 n b c v J n E 6 + 8 e Y j 6 C 2 R C s 6 n I T m + k s R 6 B q 7 j a u 9 K K C H L n m Z I N C c 0 V 5 W v 7 s k 2 w X u N A u g y I + A 0 t t r M D n 5 4 1 4 j o u p w s x 5 Q 8 D p t Y F f + A 4 0 d / t 4 f n I J M y i O O W 7 f H M H Z w P j N O K f M W R k F h i d W u F t J Z y 0 k S U F 4 T K W / y b S E F t L a A Z Y f J v J R v o 8 S V a h 0 X 1 V 4 V 9 1 6 d H V B s Y 6 + 8 8 v N h r u N 7 7 C S n c A 6 c Z E w V b k c 2 H m Y N + L r d + v 4 5 r Y S 7 + e 9 e D + p x r u 7 + 3 x l 0 f l V L S 6 f I X l 0 + 8 i T S Z P k S r 0 e H 4 g F w i S s K H o E T X 7 o w E c E h c A O N r h I t Q M h 3 F V Z X L g S e O v G r Y l b t g s u C L R d I T g g 0 J O N V l M 6 M Y F l x z g A + r J T 9 A j 5 F B j X 7 X k c s S 6 P 5 9 g t E a s V s Z n D 8 G T g g t k U R O 0 Y G q 1 B e 7 Q G b G r b h P 2 Q D j B T x M 4 I r w R t Y P r b 9 U X U E d Q m w r X C x V g s H V H c x X C E a U f A n O z N J T p P + v v H k l 6 9 T C 1 c 6 j r R + W n 6 0 2 r 6 A D V / f t M l 0 f U t F F B R W X M + E R c o D C 1 H u p 0 8 c 7 F q v 3 m C S 1 c H 5 2 j 9 f T v a W 2 L g K Z a H s K Q H r n 7 + 4 i p e n F / h k t W S g R z i b 3 Y J o t 2 X 1 w J P E L 2 H q 3 h x s o 8 X J + 0 U L v t V J q Y V 9 C r u U i s G p 2 3 w L W / g + r j d o V o 2 D o o y 8 S Z 4 W 1 x N B U J 3 0 a V k C T 3 w 1 l P B 1 u J m u I / x t A n s b S 7 c o Q 1 W I Q Z 4 E l 1 4 S o D s K V n 5 / J Q W O W i j i + x S I u f 7 8 I h U 0 o l o 8 y I L t Y 0 D A u B u U Y s v c P F e 9 Z b x s 3 P w Q K z l w T b u o K j m U d P V 8 M V 6 6 i X d y D p 9 0 W V W n Q 4 3 z f i 3 1 x H f D W s x s z 7 C i M X D 2 9 j O b 4 l Z L 1 B U X 0 b X G M u 2 k 9 e K R f b b E W R 5 z 6 v l 7 n T d p v K Q x p 9 o i W R Q P 7 M H a m W C r q o B m Z O 3 a j U Q 3 e u i R d W u A I s K c W j c l 2 n 5 u v 9 G F z P a R 4 Z 7 i A Z X Q M h l a x a z + j Q n 9 u r 5 t v B K v m l 7 z b 1 N F S F b 0 R a M U s 7 h o 2 X j t I x f + C 4 8 C R L / i Z m 8 b F v 4 9 N 1 l P o R e D c q v z W a E k N 5 i 3 m E E G N Z A 1 4 W c v k 5 / T z z l W j U Z O l 2 Y j 4 j p 9 8 N F l u w / b U l g h U B h 8 j O 1 e v 7 B p O V O l v 5 j q b i y 5 J Y J J W h 2 w / p s L X V f u k v F Z e K S a 3 1 o 7 b S n T a t s 0 O 4 o i C a u t C + C b v W x N T 2 8 + z 7 K x D e O 9 K E V v H q 3 m M Y S o l X w a 5 A / 8 K I 7 A Y 0 c l q 4 R e + D q q F E 9 W E a 8 O z 8 o D L n z g D a N T / O Y b F q V k 8 q U D r g F l 3 o k C / x g X 4 + Z k G c f C q M Z V + k F C L Y L b 0 e z s 2 i 1 f w a 8 n R w V O 8 8 3 0 l 8 i d G U N Y M m Z n f w 4 J W 0 L v r V e K s 7 c D Y H C 3 h E P l h U i + 9 x j 5 l R M D Y / p t O N b O Q K l T a x D D A S z I t 0 u V Q P y H F S r x j 0 K 5 N 0 o 4 u 2 D e 5 p a c T P 2 j Z l U X m 0 j T C u E 6 f t Y j m + j 2 z 0 l P m 3 F 1 d k i + u C v I V 6 E R T J L n + Q 7 e Y n + f 7 j I I 8 q O D H V 0 + U x H d 0 8 + c W W 4 8 w d X v R e Y V 8 8 Z L 8 P i a x f R 6 j c i m c 5 P 2 Q l x n G Z c J Q U V P O p r s f f 1 9 v M 8 C 9 z z 4 d Q Y W g g V W c K l 6 N c w 0 Y c 5 k j T 1 5 N u j Z b R + a y y c W 4 9 d p m / d e R 2 I k K B b k c l 2 Z V j u O V P v / h / P W f C s b O Q + O k S w H i f m a U g b w L B / q U N S F q y I K x F W L p E n s y h 7 + T J m s f W k / S y B 2 1 D u + Z 1 7 H 6 5 D v i d X a e O x i V L B 8 Q b / 5 c 1 k S / 4 c J J C 5 1 f 4 A C Q M 7 k m Q M 0 O p C f N z e v O 3 R a 3 W w J s d T v g x 8 g E s X k 8 L c i W D + Z R 1 k E A o P U n E x s S s u q r i b u s v 7 u V b P 9 g V I i 1 8 L 3 6 b i y 8 i A n m p g J u A 5 g r x c W L 8 r 0 b V M 9 N f 4 w i Z c 0 5 j 9 z 8 7 E D d b z 9 Q 0 c X X k G b G X l v a O u u W D V d r O 0 g L t m w t F A Y O R n 4 l X 6 y C s o Q V v N F S k u q 6 K P 8 t 2 u g 4 t F b F f r g K 9 m M w Y n p 7 F e D C m D O 3 m g a 2 6 M p P x 0 2 4 n f 3 V T j X 7 + p x 1 + / a 8 V / 9 7 Y R f / 1 6 H 9 8 j W F t w u 5 q P Y z p 8 n Z + N Z i 9 O r l r x 7 J J Y E Z 5 J i 0 t d D k K U g T L 6 l 7 y j Q n l M i k / l 7 u 5 7 y V b u J A 4 0 W 4 f f p B Q q k v G T c 0 l 5 W A e B W s P B h r b D r Y 9 5 j y l H 9 R A Y C W H Q N g F I h c U V G F 4 O l b 6 5 + x o L Z h Q B F O T t 1 u h E + x n W r 5 V b z q s w h V v G V 7 l e D R i A V m 9 z C + F 0 P 5 3 H S p 0 h U b B k B U 4 7 g N Z C E B 3 I K K u 9 y a O G c 7 I Q p l s i m J 7 i 0 + t j O d N I C i s k T Q b g S q 1 7 T B K 7 9 C J / H Z g k E + 2 u 0 Z Y t C D q i f 5 6 8 6 5 w F l W W b j 0 n h e J I S n b Z T 8 O r v E u g f E l 9 y k A I L 4 a o U h 9 Q r B N y 5 p w k X 2 F E 7 w q 9 k 2 r J l 5 W g Z K H u w t g 4 C v b + 9 z 8 N V B i e 4 X C m c M H X i u k C j c F R w u X W 9 P d Z g h 8 e w Q 0 h O B 6 1 Y N 4 h 7 Y B b P 1 T N 4 c W z P Y f W k a B Z v x J v b T f y b d 5 0 U g N I 4 z E 2 8 B O C x b R g r e Z s Y B l T g f O a c 1 F e X l M R i u F x o P B 4 R x P s e X H C G 8 r w f e g x X x D k m p u + y q l h R B z w G D l y J 4 l y b W 1 4 2 7 o u n T p W 4 B 3 S 6 n 6 q 6 7 c b d f S U m C 7 y S x U 3 8 6 u d f 5 s J e 4 a o Y h s w q 8 W / e I 9 z 2 M W m o w g F z K u z V J B b z h 5 j M H g C U e A w L 2 m / 0 4 v M X E c 8 v a o Q P A 3 h W k f e N H f Q P t z V H k V N x g S P 6 q G x M J p M c 5 K n c 3 7 z Z O 5 o k I d M 1 o q G j E J l s W G t 1 H I n K k S f 8 8 z p m d Q u h P R Q y C 3 O l 6 5 e l A B l J 9 j U 5 C t b S Y 1 Z 5 4 C i P 1 3 q 9 j b f 3 3 0 Y D 6 X f 5 m z t w m w T L T j C L r f l i m n U 1 W y 1 w P U e g 8 O U 3 B I Z b O I l O y w x O V i r 4 D k i U r e F H w b A f u g n l t 0 n 4 v d K j d K E l z H p x C o G s y 3 K W p m D y S j J H S f 4 u r F 7 u l e p o g / r x M u E 1 L B 5 x y X g x o X y N 2 E A 3 x n K l z g / p s Q p 0 h 0 t f 9 N 5 L v q x P A U w a 2 J q / e c J P X 1 A G k G 7 9 g S 7 0 A V y m g P s M J p M m l v H T / q X i O N R h 3 F h v 9 O P i 8 g Q F h D C i x K g 5 2 7 W P q S L 4 d I v I 5 D D a d 4 K S b O A F V N H 4 u Y p c P K K Y U v i c y 8 P q y c J O q k 5 m 1 f h v v j G q Q l i p T Z c 0 B 3 n W c y z f g L z w R d 4 D X g S h C / P / / L w S H d z O N d 4 N L k f 4 r l t 3 4 e o m V m u d X O G Q h 8 w 0 j M f n B 0 U A r V 3 9 g f u m h R D w N X 0 z n s 8 u E B P t 1 q 3 4 t 7 9 7 i G 9 u 7 u L k t B L / w T / 5 I r r w V s u 5 M i z v 9 5 N q / O Y B 1 x C Y d G e t c 4 P S 3 s y G s V g 8 J H + 2 + + c o o C s U d S c + O 5 3 H 5 2 f L 6 C I 4 t 1 O X Z b X D 8 y Y 8 K 2 O 5 d o u S / I a g L 5 x 0 J o L U / e 4 4 o Q y 8 7 1 9 / v X d x J F w C U Q A Y J J Y R N f F R O C G J x F f R Q 3 n c A x D s 2 9 w M + t D o E t M H O 0 2 t K O S 3 b l s G h h B N Z j D m 8 j Q g T w m a z m b x M L 1 B w j Y Q v R I 9 g u 1 O b Y D k o / F g j o X L q 0 W e j K X b w r 0 a 7 k W t 6 o m p a E I Q 3 Y T L r G + j q 6 G v n P g t S C 7 / l y R j J k O g Y S d Y s n f X y z j t 9 W L Q t c 5 D p g 8 l / P S y E N / o N B 8 o D Z j L L 5 n t k M c j A l C / N e I Q R 7 I U K O f A i h U D B 4 k z P 0 V Y + S 1 e E o f k U A m U e y g q / l I Y / O N e 7 k Z W y O i 6 m X 2 N j W 5 Q n u x E / e Y 1 l U G j 4 g I d U 2 n f E 2 g 3 8 f b t P G n 5 2 c s + 9 W 1 j j b W b Y Y V y q 4 6 e g s p r 7 N F a B P L d n K K M 2 c g N f a 6 d s z Z g p W r 7 7 v p N a a K V Q g X y v Y N A z W O 4 I 2 D n k a O f z t P t 1 i 6 I R f h w 7 4 x Z F D b 7 5 e m q f / m 8 F i 9 6 m 5 j b Z w T C y V X f H W Y e 5 W O x h l / c o o I H 5 E r 6 T h s a I 4 A Q M P k I 8 O g P t J Q D o K c T 1 t x F K V T i X / / h d f x u v I z L i 2 f x P / m L Q b z A H d w s 9 v G w a c d v 7 j Y x W j b p M 7 D D S 0 v d u w n x N Q q g S T y / R 8 n 3 e h f h U e R X r X 1 8 e b V C Y Y 8 Q 5 G Z O c u 8 9 v R Z l 7 r u X Z 6 t R v l r U 9 5 C 5 T 8 + x h e R x a k t + u X 7 9 B 5 T m n k A O 7 Q r A 6 b t z i b r 8 L c Q k i x w n a D U 4 W o A K p v m Y d O 3 m i / L q y f x T m x Z u p j 4 b K 1 a l 3 e r F 3 Z 3 L m Z Y 5 A m e W Q f s C b X A C I b Q e m / C 9 P Z T I 3 7 m N Q 0 B V a n 7 y k S i V W F i n l b s l N e + P o J D K j 2 S u Z D A h 2 h D L N W M 8 B X 4 s 3 t V Z B w Y q / r 5 v + r O I Q 8 f C a Q s l c Z M 2 P / 4 N T f j z / a 4 O E E y 2 o 7 g b 3 d K 3 w t z i 5 S g Q t u + 9 X I a l s G m F S N 4 v j G / 1 1 l / u H V N + t y k U Q N b V T O 4 m i d e S 3 / S 0 z N O U u I d 2 9 2 j l m 7 v 7 + M U v X 6 X w j y d O Q u o h o F m l G E L n i U 0 O h L n u d Q V d b 3 y R X t v z / Y h 3 k C q w J h s o 1 S k 4 j j A 6 Y u b G x O 8 X t f i D y 3 7 A Z A 2 3 L Q W I Q C + 3 P T S 7 3 F e g K G R / w f U v n + / j l x c q W c v g Y f i M S + s m i l W W l Z 3 H 1 F W o f x 3 d P n h L r Q e N u F z / a b j g I Z 6 u + N f b q Q D H / c M s / r / f v Y 5 5 0 1 e s X s Z X F 5 V 4 0 d / H q t q N 3 w 5 X x H E K a Y t 2 i K V w 7 c b j m 1 w n O T g 5 J 3 T x 7 H c U P j z 3 8 q Q b n 1 P u 7 H S f G 2 Z n y w W W R 2 P T j B H e w v v h E k O x i i s E 6 n k f / k H B K x 8 l v P G T v o z v 3 u 7 1 A Q 1 A h 9 t e t N A I v s D L V P z E R G d a D g + s c G 7 E O Y E t x K k P I H D S G v N H R L v A H 7 X q Q / V 0 G B c C K Z b Z F s t y k K V r / V 6 / f R O d f h s a o S 1 w N w a a W 8 d 1 1 V w Q W U U i 1 l N L Q w z h S D O b / C N x y q d p h e b 0 o B d 6 U / L 6 S Q c p n L e K C J L U r g i U C y 5 v b s e 5 C L j T c A T Q z h C P 0 W i + P R F l 8 l P p y M x + V v H t P W T k e v o u u g P 8 / k 4 / h f N p M t + x z A 8 E 5 k 9 I W 1 d Q k N W z / g 4 t f 6 j P 9 N M C R R 6 u 2 3 u s R Y + + w T x L 6 H U 6 g B 6 4 L j 5 O g S e v l i G Z n p u 5 4 F c c g r 4 1 c U c F 0 7 X c j d D G D j 6 A F z J v s R w K l H v W 3 s + 2 8 V v q n c C s u p R Z M c p m N Z 8 Q 6 5 3 w T e V M 4 j 8 F + L P z d f y j Z x t 4 T P W G l Y M 5 8 6 B O X U D y 5 M C J g u 8 R b d C w 6 2 g x u o 7 4 g X 8 y h f z o D c r j b i H r 9 G s V v / n 6 6 6 h f 9 q J / + g p v p 0 / c 4 3 6 y Z v y b 6 3 l c z 7 V + x Z V d Y J V m k x u U S j c 6 p y / h q X 4 q g X Z l j m W a x h c o 2 R 5 1 1 0 5 o Q V r K + s C 6 Q I m 8 H 3 n Y D e E H c u D i g W c e J K o w J q 8 m E r n A 3 Q a L o P b c V t r E N U i g W h T c e U 9 / X 4 Y 3 j 0 w t K y u N t p M 6 w 7 w w v k y b 7 q J I S S G E L f n U 3 V C I d A G c d 0 h X g P z H o W p 3 5 u o q C U + u A E b o L O + Q s C u Z 1 a b O Q W j m L e N q i l z F n h d 2 g i u F x 7 b R b g a 3 D k b o y + t e p d s F r K Z y 0 C S / i e u 6 u D f X 9 8 N 4 P 3 G b i U G 7 Q n y c j U 8 M P f n 8 k S T y D p + D k x P g X l p z 9 u l p S u Z M P B R r d b z + 1 G R e a / x E T v 9 o + g A D u P d V q f d o 1 S V W + a L X w g o Z r x T 6 2 T 1 R l 7 G P r i i f 4 j q v R j 1 q 3 W Y M x z P w R T 2 A 7 F C + r 2 M l A o o O g t l s u + / I 9 x l j e a X N U R H Z Z / K X D a v H J E z O 3 z m w I Q / 4 n X t a 9 T w Y t c T C 8 o b n 5 / n e 5 k H X q W d 4 c E 2 8 g 3 V Q k I 1 b P e r a 1 d 9 N v I P a F m u 2 a 8 S 0 3 o 7 z 8 1 5 8 c d m I q w E C 2 6 / E b 9 7 O 4 n 7 i 9 I 5 H k G 1 j M r 0 l 7 r v H x e s j T K + w o L 5 V Z h 3 9 O o I 0 2 C J M x M B t 4 s 4 2 3 I P 1 E 3 Z x I t / 5 S l A t b 7 s x x d h M w d E 6 5 1 L 1 y p I + 6 Y 2 U / N U P P j g a + h W V n o P I j E + 4 f 1 w 1 f m S K d I f M m r g Q c f 4 o T J J 0 5 H l u Z + D S H X N y t q Z m 4 / 5 x Q M I F p Z 5 i 5 J I m D 1 P R I m T d A s Z f a Q v N l k A W l + m Y j g z p d U y y n J O j E v F 4 Z Z B P S p j 8 z P + t H d c G 9 + k M 6 3 g y 6 G L + N 3 E / 3 u b y e w c r d W e d j w G L 2 U d r s Y y I 8 v r Q v v j K J y Y V g w J d n v 9 D J l d F 2 0 6 + d S T N 9 m O r p i N c n 6 a 8 x 9 X t N G I 0 v O X T B a p C 6 k N q y C / W 5 / W k X w f 4 X V p j g O n v R t V J T Y S A W 2 u 8 m B r 4 c z B q B 1 P 5 2 s 8 G M Y Y n B m W l e g E u + 9 r j J v L d e 2 X 4 X N b D S q q c q c g B D y 0 W 1 O Y P + o N 8 X 7 z g + t C t c 0 K 4 c R v z r l Z 8 O v p j v A g v 4 a X 4 + h 2 7 k K 5 1 r p r R O 0 E h 4 A l V m u 2 4 X + 7 i 9 W g X t y v q o h 2 X d i 3 G t z E f 3 k e 3 S d x z + i L 2 b n C s L H H b c E H P K v H 5 6 S 4 G H Q 9 f W c V S l 9 i h S a D z r y S U y R a n l Y Z d j O D g i E e d 2 a 7 d O / p k x p D J e Y 7 G 9 T 1 C 6 b Q a L Y U i A x Y I C u P o o s n U D h H m Y I V + r g j U 9 S P v 0 U U S p X n O H p X m A l C R x J W j N D T j p 4 L m I l t f x 6 L L 0 O s O c n Q k 4 z K Y U k Y 4 u p i f M s t T o n s J m 8 k V B M V G P l 4 m L Z T o e K w j f / G / s / + r X K J 0 d d q I W 9 y W 1 7 g N b k N w 1 j 2 P g A Y 7 O Z D B 9 T R Z V 7 Z / + G 1 q t 3 B d u e P Q 7 j 9 0 k u F M p Q v C / u P p K Z 4 + J I S i i / V 4 c X k S k 9 G 9 C K Q G a X V g l s S j X 3 9 Y V n t T q a 2 i 6 4 w o c Z V n A 6 6 m a G / 5 g M t Y x s W 1 y / 2 Y W O M m V r P r W M 6 + j f n 8 G q F w n x b W H h E 6 0 k K M u a I 9 Y 0 j + G Y v V k z 8 Q T t z H 5 Z x w g c v 9 c b r v Q u m q g 4 Y n Q r X r e d X 4 v q + j O P H 4 H N l b D Y B x w H e Y e w 1 f / f X v H + K / / f 0 s / v X 3 u / j d O 8 8 y d I u H b t 5 9 z K Z j r N Z p N M + e p d A 1 4 O E L 3 M I v e 5 V 4 1 f f t h V h M h H U M D F P C H + e 6 y t p S + Q j a I j s e L q P n V K / 0 4 R R 3 O B + 9 L S w + K P U 0 s O z p + I 7 W n Y C V i W S m R M M j k o 9 M J C K y A I 8 q 4 E x F X s E 8 5 g g H z / K c g M x h o p O Y z R r B X H n V q A 9 4 Q l 2 3 D 7 e x a / i + J o e Y I R 3 I V 4 A z 4 O X 3 o O O 7 T Y v F y m T d N H Y U o G M S J o U w h U h r d r h v t 7 x c c l N q P C Z z 8 E u t Y p n 9 B r H q x r v h D o U 4 j T M I 2 E P 7 9 b F e w u 5 B J d a b / V M 9 Z 3 H / O 1 w b L 5 w Y N P b r d 9 / F i 8 9 e H J 7 9 w y X n U D y r o w o z K S A q J O n x 2 K c f p q R V p p J P t / r N m / f Z H 7 0 C 3 5 H l 4 T K 5 w k R L x I e 0 z x H I 7 J + f u F g w 0 n x W j / V y h S C 5 U U N V J P M i W P X i v c j 8 7 6 c R 3 9 + e p k L K p U p 4 J O v l L c L g 6 J k v W 0 P B U p + U U G H / / B l K y J q w R h s s g k Y 4 6 5 K + N o 9 e c r t Q Y 4 C w Y Q 1 K b + w 3 V D v w o v T T o 6 h v G n F / u 4 r / 5 v d v c N 9 n 0 e 6 e p U t X b 7 T g q w D + a a w m w z x + r X 9 6 F T u P B q D s c 6 z r z 6 7 w U t p L 8 m 9 j g z X W 5 b w f j X P C / + X g A s u 4 w O 2 t x h 3 u 5 Q o 6 n A 9 o t 7 r A a u L c A n S 9 I g 6 L 6 6 q e k K 8 w 1 l F 5 u H u L V V Y n A f b B x f i x p F F L T b M H c Q T L e S A + A T 1 w Z B H 9 b L / k n J b L X C Q O y P 2 0 t j f v 3 6 S m w V U / J I B D 2 j H 4 X G g m O 0 2 5 4 p 2 S r F t r 8 4 F R v F W + y + g O W x a Y S 4 W W y p E 7 M H o s k 0 x 4 u B 5 T 9 i b j r F y 1 I W q 2 y 3 Q F q y g B Z 5 E 9 N N 8 i u Y 2 f m M A 9 O k 5 G a o l d 8 K F P L 2 Y e J n d x 8 e z S H / + g a b c A J v p Q b f E D 5 i 8 W s / T J 9 H F / f p h y V F b M Q l y H f x 8 e h j l l c X l x y j O V C o w O w 4 O o Z E A Z J G N Q h 8 B x 8 8 Z T F B / C f I 4 l b 8 P w n i q U m g 8 Q b F u 8 3 U w i f v O m G 7 M V w g O j 1 q h o u 7 5 B m 5 / A H 8 b m U n i P 5 7 O P L x G o l 2 e 4 i l V i T t p y b i n d 8 w + 0 p W 4 Y a k f M 5 + q H P Y p X z t T b M e 4 C y m w 7 a Q W H 1 M n 7 5 j r i r 9 8 Q L y 1 W x F n u W i h 0 y j i d j j f x I H o n F 5 A T + C j p m 1 l + 0 d v G y x M t E 6 5 o D T c 1 5 9 V 8 o V t Z + H 3 a c f c v l g r 4 b s f L 3 O f U b / E M g u v F C A b S l b D B I Q m 3 3 o S L E i r D h 2 t l P / 8 y 2 T f u H B n y A y M f 7 q v Y N N P u W F U q k 5 H J o z u o g U s j l + b P p m y 0 M L p J I r y 9 f R s N T L j b s e U H 4 6 w u W i X n C C Q w h N u 5 X y I b L B + y / l P m O X 7 T 9 X R 0 L i 1 J S n b e / V D 0 m J 4 K 4 z H l L b P y p V S 9 x / W Y 4 X r 4 J r 8 9 r m i v v E w Z 8 5 + v d m m g a e n b Z r O M X q 8 H k t t 6 N n F z f R N X L y 9 x S 3 A B D p A 9 h f X H 2 v 5 T k 5 q 6 7 i S R h 7 K k C 0 V d K V Q l / V g 7 H 9 3 j e v p L m n 7 9 + g b 8 r u L 5 1 V n 4 7 l 0 X / R Y 9 q s A Y u 1 o K R o M O K / o + G g 5 j Q J B f h 0 k d Y U t t b K I d m x r D e H 9 4 X 4 P x z t K i 1 C H j d v 4 + 6 q 0 X G V M 4 q e v L o E / A 3 1 9 c R F y e e p y 3 g g K d s y 4 b P 8 B 9 I K H H 5 O W b N l Q k 3 s 4 + l 5 6 o L D e Y k Z X n n x D T z R f 9 + H 5 S i S G M r i e z W S 9 j y X 0 9 N r c P + d o b X 9 X a q a M U 8 E k u e / W 4 a l a i K 6 w D B U q + q 8 d w 5 n 4 q e A G h P O + f o 4 G w X L s 1 9 d R z U M f z P J p t + R o 8 4 P b m / G K y P m F M L r b W G + D 3 8 O E G c N U 2 I q g I U T H / 3 O N T B v f e 8 V N t n b + p W A 2 o N U l / k / q X K 0 w o A X C u X U O o 0 m f m k f m t T 0 T c j W 9 y y D z X m V F H E 8 3 R q X c x l 8 u Y z S e 5 h 0 b C P Y 1 f j u U / T c u l E 6 o + N 7 4 r 8 V u 6 f 0 / y H / t h S r j p R / n h 8 x / W a a u 6 O c P h O M 9 b r 9 Y d U s c i 6 X p R V I F y W f 9 i S l 8 x H f r + F 8 8 v 8 1 2 w p c 7 S 5 j H Z 5 p + X 7 B D l Q Y 8 j W / U O g q q y + S P J 9 o 7 t / B i e n i Z s T o z G I y z s M s 7 P t F T Q k P a y F D g v u C v M 7 o l L o / s x s Z i P 0 P 4 I W A P X 4 j h Y Z f K o u T G u 1 + + + 6 8 Y I R Z t r 7 2 a 4 f O 3 T W L u 9 H E X b 3 K z i F 9 1 9 / P w V b l q b g I T W s j 3 a N Q 5 P U h / Q p M 5 3 7 V 5 x u 4 2 l 6 D + K a 7 m a x 9 Q z I 4 i z b L v d J T Q w O t 8 S X z W 7 c U v b w 1 U l r h 8 c Q I A W T k Q D f x 0 + v D y b x G f P O l G B r i 4 3 q s I P R m p N r N T W V 8 3 K 5 x W H / n H 3 o W v d W B q U C 6 O r N P Y I 0 J z f F d z 7 J k I p H x T L Z B N 6 V q o 6 l R G X A m X R o x A d m b F k p y N 0 T F / Z s w G K 9 V A a c Y E I W g 1 O c 0 t w T n A h i C u 0 P J 3 X e L n W q t N 2 1 A M / + E B s h 8 V n 6 0 k u p X G R r E C 0 2 x 7 + g T Y w 8 q P R Q d d 3 G A n g A c M / k Y Q x 5 w W A x b y N w 9 q + L J c U + j v S g f l L O u T 3 l l + p W 9 u a J z Q J S z L P Y 3 6 R a D u T h y l + + i p j k 9 O L A Z 0 W 6 2 Y Q 3 X 4 h 1 y e g f M D v 4 T o K u I t b D d L N 7 m a 2 m u v r 0 J K 5 I u X v S N Z z x L H f / 1 g S L r W p l t V f 5 / m a H O N F y / k U L k Y r O 3 E 7 J g b p N D q 4 b 7 j W a G d X l z t q 5 p X w J 5 Y 2 s a i s c f m + i N 9 / C x 2 5 v 5 m P w t c T r V z B j Q B 3 M D l f n W 7 i s x d Y + y a C C X 4 c G S 2 r R B Q o L l 0 0 6 x R + + I c m c D m H W G g 8 A 5 R k n k 3 S d n E t P J g u Y D W G Y y e h P e s C n q v D a b R 3 d 7 8 H F s T F h c y 7 W f K g m y M N Q z 1 K T p w q o D n o 1 I D v t V C S A A W W c R F 1 u 0 X + 7 B S 3 b 4 X b B z q q u H u + N / g d w u p o o M c 1 m 8 S 5 c u M 7 e h P t 1 q n L Z y e O h D 5 m S j a F 2 L f 4 y O 4 f e n 6 C t B P 7 e N K P 1 m W 0 H u V B / 0 7 2 e j R U h 0 v 5 X c w b 8 f 5 m R g C 4 i 8 + e E 4 + k R B e r M c U C u e / J w U K J Z 6 D p Z k O F I u e r 0 B L l i K l 8 m p 8 / l a g O + D H J M L 1 5 8 2 0 f I F l G l 5 G P 6 d i v P y + R P x H E f + n j P N Z X U h E c z y g c 3 k 3 Q Z q 3 o 9 7 o 5 h 4 G a 4 5 k w S S W v H 7 b 9 F B 7 h S 0 3 N 5 Y l C Z v e k o c a 6 F W u 3 V A + K w D 1 N x / J Z 9 k n 6 U / q Z e K V K g + v p d I 7 m J 6 a 6 u k C T Q 9 d 0 u 8 V h C 3 d 3 j h V A U e W W E a w C Z C k C p J J Y J r w K y 2 q z i O V m R j z 0 V f z m D x t c Q D 0 N B w J 6 8 G i b f m z j q u P a S V z l P k r U N X F Y C Q V I J G r t P M d R H j l e b k j d r S v w C u 6 b r 3 d 1 Y l m E Q 2 O t 5 J p n w u F x a Q P u 4 U T E 2 u 0 / g O / K c T c P O h d q u I c 4 Z t 9 c T G P 8 v 1 n Q P i 6 l l r m G 6 + d A i 2 6 k Z H a Y y h H z 2 W g R V 5 e X q e h 3 U w S x x 3 P K z 7 e t e J h O c x 9 Z 8 s Y h G X a o H F L N D h / e Q Y d H N 0 / / 0 L V e b p 2 u 8 / t 2 0 Y z p Z B 6 f e 8 y s t M X E u t v V c y V G y y H 5 X P d U i 3 7 7 J P Y b g N y f x Q S f 1 m X 1 H v 6 X i y s P h J 9 M X B p f k O Y 9 N Z X L i 2 z f D u a w / J + V n j L Q x 8 z 1 3 2 c q 5 F Q I E C 0 I O B 2 u c u j 3 8 u o E 6 w u j p U A J D w j 7 4 K 4 B K / 9 0 r X P g 5 p O U R I X g y q o C 5 X 6 x 9 Y x A e F B G k o 4 4 l E Z e / v 5 U o E o T T 3 H y w 2 S R h C 8 F p x k 3 t 3 f A v I 2 z s 2 5 a r j 3 3 N h t i p / E 0 L s 4 R o C U 9 R f h c l u X q c w e u a s Z 0 r n J Z l y M R n H / a r L o x X f f j D 6 / H M Z 6 r N G F 0 G r t s 1 + L L K 6 x I c 0 4 4 Q O 2 6 c G r y w 1 / y w l E R H k H H Q j m Z a + x z c 3 + T A o 9 x 4 b E L p z c o e C x O 2 + M V K D P x G A D g d A B D S 5 H o 1 t L L S 1 J B 2 H n m o A b 4 9 Z 1 U e / d 5 u a y r g Q v b d / W + 9 E L I 8 c I 8 E c q X 6 D l A 4 b a l 2 r K Z m 2 L 3 5 D G 2 v h m P 4 7 m u M g 0 9 4 l + s E + X q O v q f B D o y u c u Q f B O E m 6 0 w 8 O g g z F z L m S R c P 6 R Q n p f x 2 7 h 6 / W Y / 3 T 2 3 w w / n 4 3 R b 9 t j T 0 1 4 t X w j s U N i R 8 M k I N O 0 r Q / O s C T 7 d g l H D / / P E 1 T 9 f m E x 2 6 H j 9 9 5 R g 9 B S K p 5 c 9 o T 9 I E 5 8 o D K x x 7 v X S b w e W I k w m f x 8 v E r e L M H H B V E + v z M F / P j 1 8 z f / E 2 9 P 0 g Y g f 3 z 4 k c C 2 z 5 i W T e g t f B o b S p S t l u X I 0 Q A Z w z Z z H P f M r X / U C 4 7 g + c U q M R c z k U c o e W O r 2 d k 9 l b e N y 1 Z v N Z C w V i F t x i G a w J t T a W M T J C Z r 9 z O H x Q b w 6 a c Y v X 1 b j y 8 + x D u 1 J t O C J N n U 4 l e K S N O N k a Z 9 K 5 9 D Z 3 N M F f o y N U m l w T 3 f v s a / 7 X D A 7 6 L e i 3 e S 5 w + 5 1 h M P 1 n P a X f j v q q 8 p P f k V I U p i y A u p H S N b Q q e r + u B M y t r Y o B M I G L K 4 K Q p q 6 V a N D P 3 M Z F m b Z 8 y h X m 2 G s o L s v 5 v Y 1 P 3 m + v T U e a J M f w J l / Z a g c H B 8 E S x O c 7 / g B k S i m W B C g b Y k h N G i O N G 0 x w 3 6 q S T 0 J t K n f y d / a E R H 8 Y p 2 C R n U V b Q C R b M d 6 / b R f 6 K Q P V x m Z A 3 B t 8 0 c M + / / / J M y J s P z k I 8 G y R 0 V g k k w I V B 2 C t Y 0 V I Y T n M O x x S Q 6 s X J J 9 / M F V 6 n l 6 l b m 3 Q 5 u m r M K 8 + c s c H z 4 V j N z o 9 v g w E 1 i m e u 5 y u R k S R w R G A x 7 q P m C c d h 7 x q / I c D 3 G p W i e Y h H Y s x h F T X D 3 J c d K H t v B C t + 3 J v v C I w u g / Q F I R 9 j o o U 9 z z / b Q R / c p V 9 I N Y b L G I L 7 r 7 + E d X z f j L y 0 Z 8 e Y r n 0 t z i D r t u s x 2 T h U I s 4 1 O P o G M S 8 z v 1 l p 4 A N / D Z r z K 4 h D D C e 7 p 2 Z r C b B Q z 5 j z g z B Q i 1 z z 1 F S A t m P a U u 1 z 9 q D R t Y D Q T Y I x q w T v J 3 r Y c C 7 1 B 3 B 9 F D C b r g N m l s D c R K 7 m x Y L 2 v g A h z 6 f e U r d 3 B l C V c 8 F M d B D b F p Q 8 b T 4 l 0 G 0 Q B h l z T j M k Q h m Y / V o p 4 7 N 9 v U 4 / X t N N 7 f r 5 D O o s 1 S C M C 4 S 4 8 a C F O 3 0 c M i n Y X H 4 j a x N D g E K T w 5 8 o b 7 q O U 7 M q d W S L n y E i 3 Z o o w k R p L R D t f f I x 2 t 4 T 9 c K q y Y 5 F Q Q u A Q f k p Z + Q d g G + H D + a o J / r W Y T 0 S X I N / n p j T 9 2 Q Q w Y z W 0 i H 0 4 C 0 k W x L z z 3 Q p X B O L g d B t s u C 8 L d 8 b 7 5 v e 9 y G L 8 7 u b r a E O M g c K m 4 3 B 3 r X q b E s Q Z A g S x 9 c h m Y n d F l H 4 / G u U h V l + z s Z J B 7 g V r Q V 1 R 6 l k M u j i X l M q i 0 I t D W / W D 8 G f u 1 s H B t m K 8 J X K 3 O i p h 6 H 7 1 m N 3 w r f b 3 S K V b M P h 5 W 4 T x N N C F 2 8 / 9 k T v v M T a 9 2 u 5 1 L l k o O 7 8 v M K g q Z n 2 9 O s C d + y w c 2 h i / i r + T z j p Y r j / j K V R a 6 1 G B T b 4 o r Q 4 0 D b s S 3 e L G O E f h Q + f j 2 z k q c x H J E a E K 8 N v c t j Z R L 3 F r I l M 2 r 5 G g 5 J 7 Y k E P 1 0 W 7 H J 1 2 f S E k R r 5 q t V m n W Q h K Z y G 4 F a L z u b h H Z + Q i u F F l s 5 O V u 2 K B S N h u 9 v R u t D s M p 3 h c p R G t p U O 1 H + H z p Z 9 4 / F K H 9 u S u R y p d A c + v H h O / 8 8 r M Y h d d Q c z F y P R q e V q w j c o y N y z S R + 8 i u 4 y k I f X U 8 S B E / h k B Y Q K x n K P C i t / H b s D l / y a G W 0 q A c t e q R x A + 1 b X 6 O B i b n U w l U 3 f 0 q L B Q R d V H O r + t J J T 2 I G J 6 N d g l b d I G T k q 6 K d n 5 2 f x x a f D y 8 8 q r h A e m G 6 T f k W j y 1 5 6 I B M l z D y 3 b W Z W u E 1 9 b t j G Y W P x k d 4 m 7 7 i F S W L 1 l / u J n I W l m W P 5 6 J i I B 5 0 0 S v P D R t + K i W q a G u H q 5 Z K m d b T Y 5 I W + d Q 8 B X e V r Y J M / L M m n z s R K J X l e W w O 4 9 A 8 P 4 O y a + M x Y z r 4 V 9 c u z 9 N D W N z Z b E x b 3 G P r E N f w d w 3 3 9 a x J v H Z H + 3 h b X Q 8 q a t E W N C f m 3 2 w n 1 L 8 4 K D M V F 9 1 N I g H l c P j O K q l K S w F / 4 E N H Q A A y L C H c G g 3 Q w 0 T W Y g a j a r 8 K Y r N r S H b y F w X V L K 5 U d u i 8 R m f d K + X B l g q Q 6 R i b u X Y v 3 T + S z 4 7 P j 8 z 7 9 0 m + E d F D X / K t I R C R 3 t J R + l V o 8 V H 9 R 8 v 5 5 6 a f g t M 7 C 1 y K u Z v c r n z H b A n i c 9 3 j n 5 K 0 M u K X / O m m w f Q u F H V z o U z B A / + V h v z I 3 4 U S H + B J s v A 9 G Z D 7 f C 8 W q Q I T y H B o U e I f G X 2 F e 6 a 7 0 8 Z 1 q 7 d Q h Q 6 u 4 k E s u e + G U + V a m j r B 6 4 Z S G X Y B E 7 l i X L o b Q 3 V d P l Z Z R 3 N Q J n w r 0 L 7 S r u R q m O d n r 2 I x B Q e O V 2 N d X Z S s F w O H S J Z j N z 6 k I 7 z 5 h z X z 4 J h O C + Y N 3 N I Z b m m / h x K T 8 W F g C t d Q J o s x Q t y E N 2 k j h e d J S s G A / x S 6 t S s + 6 i 5 l y k V 5 J C 0 Y d a G c N j O f 0 a c W + e m 0 w m V f X T l x c 3 c b n 3 / 2 L J r b H k K 5 i z H K w K 3 4 s b 5 L S + f C X A U R F Q Y / O f q I M h 2 + u Z E 0 I K k w t g Y v T 8 g h q w s D L V A E a Z N 7 T D w 0 M V c j m 5 c O a m m S u P R S p G D y 6 A B 5 + 9 R X q s y k M N m g q w y O z J A M c S C 4 1 9 8 3 r f b L e J j c 5 2 r 5 f v v J B P G h 7 g + M d 0 i f C s d T G I 7 3 / 1 S 4 Z L 7 Y N 2 N 4 M 4 6 T U 6 y 5 o 3 2 J g I / b N P 1 4 n Q V / Z l e J u x p F B Z c u y d H i + p E X m f i 0 m u O C U 9 O h h p L 8 K n 7 t B x n X C N S I + M g 3 + j v 6 1 n K L D B Z 2 i 4 a H H + B Q F C F 1 G Z s l c x A P 5 6 A F b m G T f n n U 2 a Z R l p o p 8 A 7 G G F 9 5 U G m J n O u R C w m I m a 4 f r u P 5 x Q u U A o L a A 3 6 n E s i l 0 k i w / P + o 5 T 4 k 8 Q X G 4 E P f 7 + z 3 h p O q l B n N p j n i 1 n W H g v i h q J t c P f m o R X y W b r D 4 / y T J s y o m T 8 x t Y m X W 1 b K z W v d V y v i 5 o a 3 k c n S D C u 0 4 u D H H z b y 5 u Y 9 n F 6 f h L q k 1 l n 4 B D u a E Q Y P O O q 2 5 / J a D P f z p u b l L H f i 5 A X 7 q u H u a f S V v 3 6 B S t I l a x e 3 Q Z v A A + f k M o L F a R 2 T k g I M d 4 W f y i A T 0 h + m J M J l y w O J g F Y 6 W 6 f i 7 T P L 9 E C F / b n K V u 4 L U x n d 3 s M V Y o Q D 2 m G T m p w x 9 / C 4 c 2 R 8 Z k P R p P p P P P r 2 O K b O i E e / u H w q T H v B w r O f p 9 c M E Q X W x c K P 2 U x T g Z J 2 D Q o 0 2 m t 9 V C u 7 R Q f N v W o 3 Y t W E y N 4 A q s J A i 4 6 e k g o L z 5 M r f f M A E 6 s r 7 y Q g L v s G V G c T p + U m c X P S i 5 X l 9 0 N s j i X V r a j C / e 5 0 8 6 6 P d b c M L u J J t B K V X x b O o x e C k H r 0 T c I y y P O n B E 5 s R Z e E R t L a v f / E s e w e Y r N f D 9 W u N D T L k e X 4 I o r u h h Q l g F J p P U 0 I M P s E Q r K M l Q t m B K 8 8 4 0 f P J V x W l J + Q z F + K i A B p 1 + k / f w X u p 4 e O U x z O s d f e o B 6 F T M R U L d M R b i U c 3 G + G 0 D W u h H v j b V n w z z W z q O R I K I v E l y J o u Z j A a s k J d H i y q d X I O 1 Q O F n A S v V l A r u y a G t T 6 P T X 3 F R c c N e N E q + z p N o p W W 1 S X x E / W 4 m n 8 5 O 3 S + N E 6 9 f M f r 3 W C n A S K X h i C I n y a B P i 5 X U Y C O z H g U r C M z / z T T f Z y O D H 2 s x 6 R / 3 0 W Y 2 m g G 6 w R t e X 2 a z 3 R s 4 3 j f 3 0 c B / z T v n 5 K s T j 0 l V n z 3 r E J V N k R y h 8 v 4 J f f 7 4 M o 4 q a q l W C 8 2 s Z p x T X B V I d x s N Y U O x B r E Y / Z F z 0 C P T 4 v x 9 m 4 e 3 7 6 d x o S 4 5 T i o I N P Z 6 h 9 P 5 K c 7 w t H G o v j 6 U u c C 3 S p Y q / N A Z u R S E O S 1 3 D U A 8 z n p 2 e z g H 8 E D 9 S Y C s Z v B P O 4 M c A E p / Z o Z u s N k D Q / O 3 B B j L 8 K j 0 j 0 c 5 f y k i 0 s 5 B n D 6 S R / r S H 5 6 C q Y U 9 h / C b F + O 5 + D n 6 p f M A k z 8 r 4 B 5 N I K B / g P W Z u 5 J s J q p D / W Q L + s t C e 7 N D u f r U r n k X d t F D P i k 7 x T L m p V 7 D I c j i + U Q T e l v U f g T 2 m U L 4 L 7 R B 3 4 U W 7 6 W B 8 u U 9 Y k v 8 O E p Y H l q M Q a n u v H c i j R x X j A 7 7 l q R T g p R W 6 7 E p m x q C B 5 7 P r Z S 7 m t S h N / R Q Q H I z V 5 O C I s F C r g J 7 N P k Y I E C Z Z Z 0 Y f I f 5 a h D R s 6 B C 4 T q 7 2 e t q D S x x Z X o 8 I M 2 J B S X 8 P 2 U s B y f p Y u V d y S S G r H k z / + B F a c A T V y N u Y d m E l / O 0 Y B r E O o M v U i 5 e n k R E 4 L 8 7 Z w + T f H R R 8 Q R b h F y Z R V l K p R x M 5 1 M 5 l I X T 3 x y m Y 5 n e r Q G r R z K 1 W N I x G b r K o R N P L v s R Q c r h Z / D 7 T 8 f P / b q 9 v Y e N w 6 F C W N Y r 3 9 0 K e m c h E m K y G f F s q x X c 3 7 B W C o a 6 e q Q M j z i 8 W b y d 7 2 J x Z S x o F e d g D 0 3 k 1 J D y 7 l J 3 0 7 p k i Z i F 1 8 Y U O Z u Z G b x q v L 9 Y c q R S M o b R s g r 9 l 7 4 d P f y z f / Q d T h d x 5 3 v x u K B m x X J Q t 2 U S w I V n H k B c u k h l t / 3 W r l 6 r 0 x m k z f 7 K s / n / w h y P V b L T a 6 d 9 J x 9 z 7 P I O q m + R t u + N H u v t Q X u q 1 4 f 5 e e Z G m A J N 1 D X f D F a x e R h H n c 3 I + r L Z A O U R z P 5 d g T P N / N N D 7 S U j S u x n m n u X J P C I B B L l 7 s v R W Y p K w P Y v 2 R M z G h B X P Y 2 r 9 Q C V C e S j n 3 K f v H b j x I r i H A E l r r K 6 M u h e J p 0 N Z Q N H O u 1 1 M e X N e k S 5 I L L j O 2 K k C i g R y H 9 V K j 8 7 V V + H G r i s Q P V E s T Y w B X n v i F j M i N A h q B z e N p 7 D t y s 6 f 9 4 t o g Z x L D d f q c T Z w T 6 T T S Q T d a 7 1 W h 0 + e x Q E 1 e t g 9 X B h X N L R m q 6 J m 0 4 y + / E Y q b E U D I V H S W T i m C H i 7 G O Z 2 e e X e G e H v t S + n C E / 0 M f P k n H n p 6 d n u e 6 y e F w S P 9 p j + x G D w 5 E O N w L A F E n P p D x t 9 G K B Q I y H s + x 9 o 6 y q W s d 0 I D 5 U B 7 u o m 1 6 H j v W y 3 q S u R H 0 X G W T P 2 U r v g G 3 7 u D a g R A Y L 4 + c A 1 / Z n E j + J B V x 5 t M G s 0 / w A 7 m t t + B j G 1 d n r T w C r o 0 X 5 U J l c Z M r 5 r l S A W I V 0 w 2 k L t u R p 7 W + Z T C D m A p e V q E 5 U u o b 9 z 2 F t r q h f u F D k 7 m h t t l 2 8 Y F x 5 A q 3 u x q T C T i D / / b 0 c T 1 Z x O R u H K P 7 S a z m W G D 4 w d F t N 8 u e n n h M N g 3 Y A T v o W w l 8 X c 1 k O Y r F j m A T 4 F y K s U G r b b a e Y 7 0 m h A I g O u M + k w 1 S v Y C 7 H B J N S 5 O W z o 6 I 6 M L 4 n l D q e i n / p R v D p b / K w 6 w / J y A R m B z K p O O a f S / R v c a q 7 b S I E H j n J C K A W w 5 o e a q A H S 8 n O d Q g o F A E + 0 l K o S p f P 0 r Z 3 4 O g P U 3 K m Y j z B W e S Y L d r x c N o G W N i m k q l C R H b W J Z K n P W a 0 T f 2 I J D 1 I J F 2 t 4 v 2 p I u e v w C S m 1 i h 9 X x B H K r Q Q H h g y y F W + m f X 8 0 2 B O a z L J a H s v 4 S X j w S E / 7 T o 9 l V G z 1 E / 6 F A n v 8 Y / B w V K z j 8 t a U F g k I u L s / C N J x m Y K / D S n K o 8 x 2 F F P 3 e 4 n 2 l J p R F R + h b X K p c m U o V z V I 4 K p u a W T l g n n 6 R 3 A + 3 L h G y 5 x G I D y 6 u b 5 t o 9 X + r t F g f d X W e u 8 s U C P w a / t 6 Q B n 8 h g 0 i C 3 6 P h I o V 2 v i F P c M + d v L t t M 5 S h P W L b Q N d 0 3 h N / l S 7 4 m 1 I N / j N t q r k z X L V t i X W Z 4 F n O F B M 8 L G r r 4 N t e D Y k R U c O v c 6 0 d d 6 X 3 V 4 9 3 7 d 7 G m r l 6 3 k 4 M x X v 3 B C f F k j z L A A P 2 u 7 9 8 h n H T a y 4 M 2 R L b S O F / N Y j w f 5 r u c c g E q k m m Q n C 5 e k Y X c 3 6 + v v 6 O s A g V 1 u O g a n w 6 b 1 1 z x y + W a t D w Y E 5 V s 3 K C J z B E s C F d d I Y S 6 C r o S e U H I A w I 9 P s v 5 h f v x N N 5 e L 2 I 4 o p x D + j S e R C 1 o L p d A 8 a n o 6 a 6 K b I e b j 2 7 e D x M I O A j f 4 + U / C 6 p c y I G m X i 9 d v E s w f t r B J f P w G N 8 b S 5 3 4 c H X w U k X j u V Z R J n e S 1 P c U 6 9 s 7 8 Q l W C e 6 F i / y B K c q j y l Q I B 9 e H f i b x b Z N 0 / P R b e g H C z p 8 W F 2 z n / 8 g k 3 g K 9 d G D o Q / 6 n S e Y y + Y x L g U l F I 3 d u 4 u 7 + O l 3 L M j K r I g J f A N 9 B Q b S I f W R + X T X f l r j l 6 k B v D 0 w R C l / c 4 O R s x o b g + D j S m 0 E + 3 O / Q s 1 t c z G t y B f t i i W v G b 3 m o 0 c Y S E l 9 r q e S R 0 r s P k G b / / F S 5 u G j A O K o k 7 5 Y J 3 g X 8 m Y l b 0 k h + d P f D h 8 T N D 7 y 0 b a J n 3 R j Z S / f b o x 4 X C N E M I V o B h 8 d Q 1 / r 0 2 V P E j B H x F L Z Y p P V + F u 9 H 3 + T x c E s 6 r L x e X F z E Z 6 8 + g w 8 G q S A b 8 G U 7 4 0 u F 0 R e 3 + Y Y R t y 7 V o v Y f / o f / y 1 9 7 j O x k N E G g p r k i 3 L m I 9 W q F G z P N o M s d t b n 2 S s 2 m R p L p h B 8 s l F X D / u C f 2 g 3 k p t Y A H w b l 0 s 1 3 u d Z d Y 5 9 q p S A o M W J + i G R s Q X x X 8 l P W I L w M b 2 q t Y A A 0 y 5 I 6 m g 3 D U / L I E J p p 7 o d u B J Z B V 8 X Z 8 c w h L F S Z k B 2 a M x 0 t E 3 T I 7 z k K m B l K J o n s T l J E J G a H V 1 F 2 c d l 8 w 7 k W M d e F f a j P v D I F z A G c z h n l 0 c m U x x m O F T G I Z z q U Z V X W r R O i A B U R E T g V g 0 x R a u G P 3 1 p 1 6 3 O K o Z a q 2 F 7 A w H x M F 9 V 4 h 2 K Z I 5 x N X E Q 9 8 o + S e T P / 4 U F + 5 w O Y n I d 6 u L + P V y 9 f q D P E Y v Z P e M y X m h j P w + 3 j + h i e / O M u A t 2 k f B U Q O N Z i W R J j j V 4 Q Y s s r H M Z U K i W + 4 + U k j v i + h I e a v o T p g D P R b e g g g V y d c X T 7 h M V v / p / 0 U 0 Y o o 2 C V w t S L g p F P j 9 M u q S j l F / 7 y h R X A b 0 7 5 y T D T m C j V E J Z J F Z B v H s H V r j k X 3 + R + E w a V N p b h I 3 E C m V e 7 S U x 3 9 7 m O c Y 8 L f E J 7 y S Y k x D X x S K U 5 a I P U Z l + N u e b w Z 7 f T j c p 3 3 / 6 O m N I N X U C C h n I 5 f g o V / q k r y X 1 l S m U L U n A N q Y 8 P z K Q V 4 t d W M d 1 5 3 i j Q d A g U u s 1 e L p T 1 V B w 1 u 0 j w u r 9 7 i L P L C w T C l 7 u V e 7 I R Y l C 0 J e 1 n 1 9 B c e j o i 6 7 i 6 w q U 8 O x B m G 0 l 8 2 j b e k p R 2 U Z q I V C 2 o W 6 I 9 l S f 3 u W C C 9 a l L K + Q X a 5 a Q E D + a e M 6 j 9 a 4 Z t / c z T H s z e i K f 9 s p T C a M 4 F 8 L J d D n H k y B V E c B 1 L C F i s 9 d J r b 8 A h 5 f 9 T s a T u n s f W 9 U C s 5 R M I c 8 7 J B 6 l w s L H n 8 w m 0 e 2 7 u T E b w P U 2 I N / H 7 X C F c q r F s 3 5 E H 1 / / o 5 R 5 r f f A A Y e 2 P N d h s V j G 8 P 4 u B S r z p I U 5 t l z 6 Z M r X k 0 o P l Z x z O N t Z b o / Y 6 R 0 s o D e 4 r X Z x j O m X C s b 4 R Y s w 9 3 1 S K E 2 X 9 + h K b v B c p t N J n A z Q 6 t D b / q f C g N 6 u 3 K i j N K v E J 0 e m T l j 5 q j u r F Y S L c h C s P J V + u 3 j / / n 1 c X V 0 9 x m r A u F o S u 8 F r 8 r B z a F o N D 9 o x r n H v k 6 5 m Q 7 h k Y X g i G w H v + d 4 q L J I n G T f o o P O n + H k x X t 7 H K G 5 j T r 1 n 7 e d x 3 j 9 L X N m e u w F c H a I i q 2 j R u D 9 f 4 s 1 N x y k H p 4 P T s h 9 K w R l O 7 p I B N d u u B 3 O V s W 1 7 q m u n e Q a z 4 A J u l z l 0 r l + q i + M a M c f g c 6 J s y g N g m s c M 4 r n y W v + V u h D A F A q F w 9 9 0 3 K R J T 0 E S Y y B Z 6 9 c I D 8 W E k Y l J T j C v 7 t L 8 6 u d f F K 2 n K 2 W 3 I I T I B T 1 Z z z H J i O u Z J 8 k u 0 v S W U 2 0 L w / J f y U R K R s 6 r p K d W y g 1 0 4 8 k y g 9 H z 8 x P u Y S X I + l i 6 f N M 9 9 t W Q v r M o 3 V j 6 V y N G c R e b W l V e n U 5 x m Z r 0 B 0 I a K x 3 d 0 n J 9 D M M x w W 8 Q j X y 4 d T J j d 4 D G 4 1 6 u R E E o 1 z D u d t + C a W E S V L G w H R W F q f R N 4 h v T + F C 1 V Y 9 v 3 r y B J r N 4 9 f w y z g b 9 z J e l j q D w x b Z N 8 C B K j V g B 6 + S k q O U c g K i h P J d D V A r 5 K 1 1 w 1 S 4 W 2 6 H z K p r c / r Z 8 4 z 4 C Z z x r b H 7 U 2 u 4 m U C E V g e I x n w u 3 e G A p P A 5 B p V o U j i x U R 5 l M c R k 9 9 Q h B S S A L o A 6 o O N + j l Z L 8 T u 7 u X e Z H n V q M W p f 8 N b 0 J r K M j r f C g K 3 M U a L s J R 4 J g j A Y F 7 x 9 u c q m X B 2 M O O i f g 0 m H v e o w m 8 x i t h z F F U H 7 2 8 v N c J J D j A T Q i b T Y T V 3 2 0 c j r J 8 Y a H 8 W 1 O L 2 U d x o d 3 t 2 8 d d o i b h + t k x n y j u M L q Z B Z A X J 3 8 P N 9 A s E V T 3 Y 6 v o V H Z C 6 W Z d Z e + + 6 A I 1 6 O 1 6 l I L c Q U u 0 j H J z G q O 4 + f x n p e d T S q W n j q A k x c 9 p m 4 Q h P t x S 6 e f v 3 r 2 E d N 8 m j 5 Y n r y o F y 0 j k 2 v C m x A s Z 7 8 P v p F 5 T E f / 3 z s 5 E s g 3 N f L S N z u A v J b u q c i n 7 o w R j u k I x q F N l Y L a 0 u H j M g A j k 8 H 0 a N j x a B a D 7 i k M o 4 X S z S k Q l v T T / V E Y d D 1 m x D B d L F z a b t o r s a x u r p b S Z Q J y 1 C N + j 3 N 7 m 1 R a e B H C D o U G / Y v 4 7 u 2 7 e P n 5 8 + j D o D q 0 t i K j p s u a + Y C L f 3 o z k w U B P A z Q Q z k 4 I q Y r 6 w Z A 3 b 4 N b m C j R c y A T 2 X 9 v o H F G o 1 9 U / B 6 4 E E r I E 5 5 P p t 6 W j B 5 D v G V N H E k L X c 4 0 C 1 3 f B / X 6 g m A b m a 6 / T x 2 d K 0 M z P A P D 0 D L Z q y u J 9 V p l + V r G R r 4 D M C N 0 X J R A j 3 z X H S f + 3 q l 4 z l + Z T S a y q Q 9 C u 5 + e o O B W O Q B r G 0 C K W P 8 K j H X w 8 0 0 J q t J n F 3 1 Y o D y y V C C M g c V l C f V 9 l r E Z X X w D E 0 e J j d w P b E d j 9 2 O n w K l / + k b I T w f Q H 9 z u c b K r O + p q B o v z n 6 J z g D S 6 i o e p r f 5 J u + t O z b p d B N 3 s F X r x s D X l 8 x a e e y S 0 v p p S u I m 0 h 6 T F k 7 H T w Y Q m F x s q h u J + Y Y 1 u X Z x f Y O J f / a s E P w n k n U / J t j R C T O Q 5 1 y Z m 8 R s V p d A L V n q o e Y U K P K A d K 1 L 7 v m h j G 9 L / O B a m o f s a t b 8 Y u L D + s y R I 0 l O f v N Y o e V / H l C O G 6 6 A v r 0 e 5 g u / u w N X K R c G / / Q S J 3 5 K / B Q I m 6 B e L / 1 y m U H 3 q T w w p o P 5 E B K w B p P I U A o + Y I i 3 g y v t 9 4 S T + 1 M s x M P D I t 2 X F y / O E X D o S G X C L / g y i d 9 z 5 Q J M v g A P 8 + U 6 3 2 D o X J Q r u n c L Y I R R t l u E o 8 9 n H f U r A 2 / w S F b 2 F e C A 3 7 5 X W 1 D O 0 U r c Z r n Y V e I O T j g f p W V w 2 4 N Z 7 Y + K S i F J T 0 d J E x L w 4 S 6 H 9 J B Q C u J a H s w k X f h 6 P 7 z P Y 7 T T E w A T L l P y r H b 3 a j l 4 6 H e P e P N Y A h c n + G d Z F S f / U U Y r P E / X z i O q P W 9 / j a v u s c q L E Z 4 H Q n X m c Q Y O V I g W R z x t 3 / 5 R x 2 K 2 y A l y n 7 k A d 7 m Z o I Q e E t 4 9 v J w C d Q C Z h 4 X w b m 0 f z d 6 D 2 H 5 c D r 5 M P n E o e T I f x Z j C O d x E 7 9 S k B r F X n e c R Y 2 e U m 8 W 9 e Z I + F a Q P i W z 6 v 7 k r E o Y 3 n 4 w p k Z P U + A b 3 D 3 d x e X b F 7 1 K H s H 2 a P j C l y A J x u e q X y 0 8 J p i X 0 M o 9 / M p 3 M Z D P e c w K x 7 C L l x o F o / E g E + v d o z b x X v j m f I h M W e E m Z x 2 + l b b W m e 6 P e v X 4 X p x e n u G r L r F 9 U 5 J V t F K w f h S A F w k 8 f g h v 3 H G n x k q g w T s Y r / q k w 9 J v S 9 y p 1 f E g J s 4 l 6 y O P f a L K K t + 9 u 4 i 9 + / l m 2 b X + P 3 k I S l g b U w s Z o t w / D G J z 2 Y S 6 E g v K p N H C D l r N d t F 2 A 2 s J K 4 l K p h F q 7 X r p b u Q X E v s H g t R Z K y m k V 6 g P 7 e Z i N 9 O m k g B Z r Y l 8 c u M o j t V 2 i 5 e q R t D C 4 l C h 0 5 7 B 8 U T W 6 L e u 0 9 9 k v + u v Q v G 5 f t 9 d N T 0 q R 2 s 2 B C 2 U k W v K c P 6 p s 5 5 m A h R + k k L X 4 S b O 0 v o u p 7 / M i j P C A I I f K l 7 5 Z n w p G N / P o 1 H p x 2 u / l 6 i F p L x 9 l z C 6 q 6 O t y j v A S 2 9 I d 1 D 4 Y x k q N Z g o U s Z w 4 u 7 + 7 3 n t s b h K S Q v B g z D Z T T O J 1 e A B + n x j K o Z M Z Q u a L h l 1 2 Y n K J 0 R x G a U L 4 Z 6 1 X s R v j A q Q 2 T r 8 t E Z l M e k h P B U t E b O e F q H V 8 a B t O 5 k 1 N X x C g E O i D O 9 Z / T E / r + 0 G y v f Q d t S k y i c x G S z L 4 k 7 Y l i u 6 O 9 7 x d U F 4 Y M c 9 q z / T Y j p b g m I 5 + v s / 9 Z q 6 8 I 1 M e f p s k g h b / 9 X e v c 7 j 3 / O o S o Y G R b F l C 2 y r V H u F 6 2 i 8 1 v q N U n X a L w B + P A Q V V M W A + p K d 9 + U E 6 K I E U K P 4 X H + P Z O q 6 v H + J n n z / L g a K j i 2 g y T x 6 8 A v w T N K 8 M c n r i z l 0 Y 0 z 9 9 L 6 y T I 2 Z O G x S X l r K 4 x y 6 v 8 r t v e d f l c j G t 8 z l u B 1 K Y T S p M 4 + Y u M f E B U y U d 8 C g r O a 3 i I I V Q O + / o m f Z u f c 9 B J e A R S N 3 p p B q Z j L 3 0 L I y N E p Z 5 P X t r G K K i d + l Z q p J U O N l M J u u X t 3 O u k v I Z B i Q c 8 C L 9 0 t U c P 8 y j h 0 A 1 X R H U h k Y 0 K I 6 k Z w o k r q R z W 8 2 e i 8 R L / R P i r c n i T m z l 3 k D A X q d P r D + Z i w x p M F d J A J y a 9 Y 6 4 6 W b 8 D r 9 y G I v l F G D Q B L h T H t + s 5 P r m Q Y + u R d I K 2 I d O l I E D w A D R 9 s R A X m b P X E i 6 7 4 7 K r Q n J T L D B o Z w a z O B v j / Z y a P W Y / p g w i V h x 6 2 f O l t O P 4 5 B s m T R W k 5 R P J 4 1 S 8 4 E Q A 3 1 H a n J S m c 8 c d l c g K V q u M o K V E 4 J e 9 L P M l R V k l 3 Q A / E A c L 7 8 6 T 2 f 8 5 + i X 7 4 I t + F f z 0 6 7 f B f g H i X s U T t 3 2 o f 4 / I z 0 p Y h v i z I W h x 4 2 e T 4 X J 5 A l F Q B S j + T w H V c 4 G L e h k 7 C z t S n I k r A r w r m O T u 6 p L a D M r y 4 t a b s V B 0 3 s 2 g 4 K j s j r i T o X m y y F y + D l r h O Y o h 3 y F q a 5 Y 4 n 4 b C 8 y c n 7 p n 9 t s 6 c v + W r q C 4 + A g N z g v C z I B X T m 9 V l I g b H S L H p W 9 0 s O q e N v u p M B V k a F R y Y j 7 f p I m 1 d C k V v 3 D 5 n F I Y p + t n n O a b X n J 0 V X J k R Q o W f Y C H m x 3 c W e s 3 k W e 1 m g O P b i c G Z g Z P T 5 f D m G 6 G M c K n H M 7 v Y 8 X f G q R 6 V r P n d o s o N Y 0 F H N X S c v h W j K q j M P j w n q k n E x h 7 K I w 2 r 6 1 I y c Z l c D T M p R 6 a e 7 1 B 3 5 z g V o 6 q L y R y i J V 2 C n M C u p z I V 8 m p t i r H d 5 V U h K Z c T 9 O H + E O h t V V d M d o V i R I x l 6 L k n 8 n K b Y t f U o U 8 1 J j l v A r y M t f h 8 k 8 B L V c R T G s i d w p W c r 5 F D g L w W M p v x g N + T k Z l J + + H e C B H X 3 z y a S r 9 t 4 u 2 J x 4 f r W J J 9 u t 4 / T A d 8 x 7 7 B Q 0 Q J O c U a f 4 H u E N S U K Y w O f l 9 Z Q 4 2 B S z o s l M e H D q U 7 G E m y p K n 2 O 4 m + 9 z G 4 K B V 3 S F v m N f N q T b k 1 o 9 E K 6 W P 8 B s D 5 q L p g 1 S 4 h 6 l O 7 O W 6 v 8 o C i z e l H 7 p 7 X d x u r J v 7 m h x Q M e 5 y X 5 1 v 2 j A e y p X 4 W M v i a n N t c J N 9 5 / J c T 8 c J d m I m Q o 9 k n 8 P 1 t K 9 H f B U S m Q F e l q 5 e 3 L + 7 f c D y 4 b p B J z t T e O H I H 9 4 6 0 l v F U B S z c u F o t 5 2 2 W j d y z q f L q I 7 m D + k D + v K z + W a W h 4 2 s V l i r H E W q E c i W F 6 H 5 t r Z O G 5 O G J n C L t W a 3 W W / n + P v R h / U Y 2 9 Q A 2 W k C W K z w Y u 7 s N C 4 j r o d v 2 1 7 i L u j j K p Q F 2 h 9 P H r 5 f g t U f J p n k i L C M P b i S w f i X g x t a N p + b R b f F B 5 p 1 B 1 O q z t 4 r F E / T Y z s i 5 x 8 i H R n + 8 y + / S O U w H L r 2 S 4 1 i a w p 8 P s 5 0 V B S K m 4 r B L 8 Y A Z s l h 9 H + P d K y + 6 a A A i s m p j G O y t 4 k a 0 L D E h e k Q j 7 T A i c o P Z 5 O H a G G E X 6 H K N / H j L a R C r C I M B P 9 V R y 5 r q 1 g S P 8 i a K p O j A J f / + T x w t m f b e x q W D N l w V c y i l k P P K x g w 3 x f m i b u e K I S v 1 P A 9 W A i o g 0 S + r 9 j t O A 4 C L M c o 9 B H 3 E c A N o Y J v A x G X y 6 n 4 l N Y l R E j r T 9 t S V z x + E K Q D f n 3 r R 1 7 g 1 m O j c 9 e t H t p y G V f P X s S r L 7 6 k f 4 W f F Z N U a N Y D / C s H u V Y u s Y W / q N 8 Y z 6 V I a z 0 7 Z E E T c n J 6 w v 9 I W 0 2 T j g v m T s 5 q n k r j S T Y G k R S n p H F S x / M B O r 0 c 6 v S l 0 G p b V 0 s 7 d K l 7 p z a y N z a q 6 U w f G 0 Z 3 i U Z 3 g C X r 1 a P d r U U H b Z T M c u j o T 6 U P g f O P p J z D K m i T c v n 5 Q a h I R w S W 6 s 0 n a h y p 8 j Q b r c Z P t / s P n X S X P F V 2 g S u B j k D z g n I 0 v 4 x 3 h P d D A l S t n n 3 J t X H Z t z 8 X V s l 9 K I N i s Z 2 z k 3 7 c T 6 a x l M n t P X X 7 T R o q K L K I u r e U e o Q r Y w h i j X a 3 F W 7 J q b S g G 8 z v 2 X X r S j d G 4 1 a M J 1 i V A y 1 z k j 7 L U w v 1 6 i Z 3 a l 2 s C M y I I M g T 8 / U 8 A o F s E 2 / v W g Q c M H Y u N 9 L t o 6 D n i G e c i 8 D q x b R z W V Q z J 2 d d 4 d D u I f C 4 s c M p r h b C 6 r j G C o W l 5 c i D a 9 Q S X k / S I 1 / Y J 6 w y V v F u e h d 3 8 5 u Y 7 I a I 1 C p G U 3 w z s t X b N Q z A B I M A 5 v C s P D r A Y 5 + 1 S K 4 x 9 V P e W 2 7 n G J 8 Z 3 / h F O V f D O 9 J X d Y V 0 7 i 1 R O 2 2 R R E 1 6 + E b z A Q h 3 B K 4 e f Q S p 6 Y y u i C e r q y H U P u 7 4 V K / q U P m W i J U z 0 9 x 3 X q b V J 7 h 0 b q A B i h 1 K N V j l C h c d p t v 0 2 N F P k / e P w u b 3 T / O l F j c P F i z / D n m P n 4 + J d n O Q B B i 3 7 b i 5 J U g f O 5 d j n 4 H 6 k + v Y 1 t P f x + R 3 X c v j t Q G x u q 5 q N 7 X / b D b L a z q d 4 j q M c j T q / v 4 + 7 h 5 8 0 d c D 9 8 f c n + E a O B l c + l A m l U v K l o Q f / J W / R w Y 3 X 1 E Q x / 7 5 + W l f S 1 I G j Q O N 1 x y m r k G r f g e r s C Z O h r Z b 6 I z 6 g 7 G o H 6 t t P 9 z z I 4 6 y r R Q J 4 R G / 3 o Z R U G D l v A v i I f x 2 X 2 a 9 x Q O Z z H C X H l Y 5 Q p g j a l g J K i 9 e t X G y b 2 A E 1 7 q 8 J o e 1 6 x 6 n g L u 4 p a 4 c o N H C 7 H 1 Z j N s Q 1 8 B V R k R T L n D X f b F E n p v X R B s 5 W V 8 v L l e + / 9 Z V O y i s 9 W 4 V k 8 U 0 4 / U C e 4 E / E z e K R + N y r k 1 c 3 z 3 E B L q 5 S G G x g 1 a L + / A 9 y Y 2 G f E K j 9 E M D s l 8 W d 9 e 5 M W W g h V L U J R X B v h t q t B j m I g b 8 n s S f 7 c I 1 U f l X X / / X y T Y b A u d e t R / n p 1 c 6 u 2 i A e 7 S C W 4 4 R G X I Y Z E u s + Z L g D U n s N E 6 i 3 z 4 j a x N G m o K / d b R a v d y 5 m Y j Q M x d h + p 7 Z H M m G + P q h s z + R Z N i b m 5 v 8 d O L P d G S o p 4 x 1 / P y x J F E c 0 U k B g Y n c u 3 R z N 8 Z t b c d J t 2 h k k 4 J z T M f 6 S t m P 2 / H e 8 b v X 0 d X 0 M h W i l f v H P C V Z P z 3 G K o 3 H i 5 h i K R z M G Z y d A 0 c X l 4 z + 6 i G Q x 9 e M + i 6 m V p f 2 6 i s Y x 9 K u R L G e 0 n 6 B 4 w j L o 0 A e 0 0 F c + C M O S S E h Q Z u H 8 T x u 7 i f x 6 s V V d P A a M k q A a + c b X C 7 o 2 f c F D h l b U L u w Q 3 c D d 2 M m 5 2 t c 3 y s 0 p V f V 3 O T 3 9 m 6 K x e j G F Z 7 H f j z L H Q j u 9 M 6 4 G y V j X D Y c j 2 i v H b 2 + L 9 s 8 J n C S t J E O L f i p F v N c C D o i L N s g N 7 2 c H z q + L s m C U E S Q M n n U 2 W y 0 h l c v s R o o D o T s / d 0 t L l c f + m L 5 r B 5 L l C P O 0 s L l V O D t / h 4 l N x m D X 6 x y y 9 0 T 9 g c Y r 2 f x 6 u L n 1 N N H 8 S z j v N 1 P q x r 1 Z b q k O f q M 3 L u u V R d w u k c 5 r u 9 F A 1 1 p I l D I y 8 M 4 u o R E l b / + z f 9 9 X 6 / 1 o t s 8 i 3 b t F A S C a K z I a H l N g 8 s 8 7 S V f Q k Z p F 8 g 6 A i P T F O H p R g X E O n v s T t B F Z x 7 9 Z g d T D 4 M A b L 7 Z A H / X s n Q r i V S S T P b T S U E a j w E Q h l O g Z K J P L x n 2 K A z + N j 0 y 8 e H 7 I Z / N H s + w F g 5 f e v x h g A B S W b w U P Z T n o / z k m V x 9 S E / r V 9 H k c w s f + q W R / z R Z p o z s K c J o U z T e e D K L t 9 / d x 1 / + 7 K v o 9 d D M M M Q e B v K 9 x c Y t K V D Q I A U q 3 T b T s a / 5 f 1 6 O U B 0 g f Z L s T D W m u J Z T f D N H o D w 5 u I 1 L 7 n b u r 7 / 5 J j 7 7 7 G W c D C A + 8 K / 3 a H q s b N + F v A i e 1 a V A 8 c W 5 t r W v d d E T c E 4 Y B J b 5 N 6 w E 4 H j u f a v R A Z / 7 W C B Q / V 4 v B 7 B W 2 z W u P o o V y z K C j h u E 5 P L y M u l V l A C F 7 R v W y Z X 4 3 7 8 b x s 3 U h a / T O M e C n b e e w V f E 4 Q 5 c A X f S / I h 7 Y P Z V M 1 / / / k 3 8 7 P O f 8 5 O 2 E O g 1 e b 6 h b w 5 o u J p i M B h E F 3 i u r + 8 o T 6 j R 6 X B / F S 8 + u 4 r v X / 8 B F 2 0 V F + c X 8 N h Z v P n u O r 5 6 Q a y 7 9 W j p F f 2 h X 1 j N s n d N u v F H u 4 4 r 7 F y F g T D e L 2 4 I f 1 D 4 h k f I y e 3 d H f 0 f R O 0 / / Y / / s 1 8 7 s + 0 Y u s T c Y U Y N t O x 0 F c H w u C r P L H f X Y 0 o j Q S v g 5 U h L h c t x e d 2 + N W 7 B E q a t e + I R 7 g B Y p / N 8 i g c 6 + 8 i L y R F / N I l A k e 9 m r 6 e a 3 8 t J 0 O N l s P 1 T 1 4 d 8 h + + U B m 7 / D o M W C Z g f w l b g y z E Q v h y H T A u o H w B P O P I z v z / p R + b 3 e s x b h L y 4 i S W / N i G / p I v o K / 9 P 8 z z 0 Y q F S i 6 K c B M 1 V 3 4 / C q U K A A c G v A l S E y K R A Z c 3 l 5 4 e E g C K 8 t 9 N d v L 5 b Y i H m a E 7 n S C K Z 7 e T k L K 5 v H 7 A i x s v u Y o V U 4 t r h d W A T R r w 0 w L R N Y P G H w E h S 7 v n n A 3 H V E r / 8 d u Q 2 t / t j 8 Y T V + S i 9 H D P p B o s 3 5 5 c S u g T X B q y v g m e D g G A h Z Z W e Z 1 d g D T u N P g + x M A h i 7 h Y 3 M 3 3 S T V a Q p 8 N l z O f L O O k M s G 9 t L E u B 7 / z 8 L P r 9 f m 6 3 E M f u 1 T s / u Y q z s w F 0 W M X V 1 W n 4 W p 7 T 3 i X G o 5 + u t / N s b p N v u 2 q C O l o d O K W G p Q Y m z + C Y o h w 2 G B Q 3 X 3 r s m g e x e F i R Y Y M 8 7 r l 9 j v Z 5 / n / b 9 / a + / u 7 t f r W c R j m T W 7 + W + A D A f b G U 2 x H q C F O N h q z I E R G 1 f L P a i 3 7 j / M A s E B C N s H F J S n s T X f 4 a G 5 B h 5 6 m r j p Z x 3 q d o G S h U u M r / P k n 5 I P 9 X o y 0 W 8 + h 1 + y l E / 7 6 p M H V J T 6 3 L k 9 s k f g D X 8 Z Y s p e j 5 O + / 9 W B 0 w T b I e j F Y e Q + U U q E d Y y 3 1 w A K I V a A V B C + U B / b 7 4 7 N X l 5 3 Q U / M H s c 5 k X l 7 A J g e t t F J n u V c J k G + C P 7 z K r 7 l G u a 6 O m i h O + N n H 4 / z F R C k 1 6 P 6 / H 3 a K G B q 3 G 8 8 E u u g T 5 C r W b G q Y w m q O O x n S f f / 4 q d 7 9 6 9 i J k S m E i F q f W N Z 4 G e F j C 0 H a t I 4 / L a M A s T G I J z a 8 w L h F e W C 7 X z n l 4 T K 4 g E U f k 8 9 T X 6 + v r e P b s W X o b R 5 j L p s q I B b x j a f v U q C 1 p k y o q C B S 8 t 8 U S e U a + q m M 8 n h C z E m W p w L G q 7 V 4 r L l A O F U K V X R 2 + J F + h h 4 i n D B / J O 3 4 R v 9 x L 0 a R R 9 9 U 5 2 L B E o l y e 1 u 6 0 g I 3 n C O 8 u + Y 0 6 U R B a o I f 5 j D i t H g O 8 s 4 a W i 7 z G b S s H m O j 7 e j P M h e V 4 x t F r + 3 K M x j w a u B 3 j 1 S g e n J P a T W L m u 1 O r a F G C V l c E u y X C U Z f x 6 i a G y + 9 i t r 3 H W O E K t K h 4 T z 6 Q v 6 0 s M P / O v Q A Y l 0 e 2 e c 4 5 w U F a P o n y R 1 N S z U y 4 i n T S T j 2 R g T 8 7 P R W m T 5 P 1 H q 9 M E M I X a + U x w b p Y C Y f E e R Q Q U y q F 4 + V v 8 u R I m k E 9 d d n k 8 S o Z Y F K t 4 0 H Q J L A r K P K g + z y 3 k B h m i 8 t z j S W Z O U 6 F M M H Y a Q m y v O U K o K 7 h 8 4 D J 6 X Q F k / o b L e c z U 8 J b L t u 2 n T P c x s 8 H m / j 8 b I + 7 J 4 P b R z O 7 A r s W z 4 m l n j 9 / F r c 3 7 1 M z 6 9 h Y X l X i O 2 h d P u S L 5 p w e 0 e X T d c x 4 G n d Z r V 7 F W 9 n A 9 M u Z z 4 C O W E P L S q Y C l v j g T y / D t X c P D w 8 2 n v A d e U E 6 + 4 K 7 l Q u B w V N n 1 8 P V 6 h e B x M I 5 M K H b K 5 p X u G t n J + d x N j j L N z C e X R C T 1 V E q M H d B e o H / S F M / 3 e r v G e 0 z 4 n 4 X G / v m j f U Y P C O o x l 5 t N w R C B + f U i H s O w p S l s 8 9 u 3 7 8 4 d e U E d P R y H A G h 0 7 J 7 N k h t X Q P u 0 x j U r + K k e Y r V A w e T D T 4 m g H l g 4 H y 1 i t G M g G + 1 w N z N C X + Q z u Y M c e F y O Y o T u s R O F X z W e 2 K s 8 e o + f c w G j R l g t y t K E c C B D F 9 n k 1 v Z X T w J I Q T y g M c f T z K P m i 9 j B p l a J j 1 g 5 5 O k p X h q c T 5 N T 4 X p o 7 y H D 7 V h E Q x / A R d f H g h 0 p 3 P g T h U t c d C E g H Q s / 7 Q 9 i z n Q s Q G p G 7 R 4 r g K 3 j 0 + v r N f c T 8 p x w 9 f e a N G H I 7 f L q A U 9 x K S Z B / Z T T Q p T 5 s 3 / L Y s g 0 M Y C V 3 q 6 c r g W 6 z M a I 4 D G P 0 p C Q s M n f e J P O I X N k l q e u s u F U l g O Y C m 0 5 P P 4 6 E t c o Q 5 a c L r w R Q 8 + K X A b e O c k J l p Y Q D K G s k 7 d f B S A + 6 R W K g D c 1 i Z C x 1 N k T K X q o M Y B 8 o Q B j Y 8 g 6 u 4 5 G u r 3 1 C 3 k y 9 b 4 4 X F l 2 9 0 U P O o a 2 t g B X / C Q K z A 2 z o H J 6 C o 7 6 m z X c f J a t i k V 1 x 8 E T 7 g L L s S B 9 Y g T 8 v B V O s 1 n W 5 Q / B q K P D e l S H h 5 2 7 m u J u 5 b 7 q H 4 k i U v n V Y 0 / V 5 t 5 9 k x d 7 y S w 7 q h v w f f l c B X C I W H M 0 8 E c S p x M h w B Z R 3 O i J d r O O f U w v 8 R K I G u 2 m u U b v 0 / 6 p x Q 0 E i F e 2 u L D r h 9 y 2 N E R P 3 R Z D l j 4 3 I 7 l 5 B n N 1 2 r 4 m g r U o c P Z z y d / P 0 z c L V Q H S S D m R / K k K w n D S 5 y f T E + K F c E 5 X J S V D I V L i j Y T a e 4 2 H U 9 E L N Z E J Z D Q i 2 Q J f 0 y i s 6 R c g Y y W W s L g 9 8 M F M c B B o A 7 J u Z C d 3 M i V W p J 7 y a y 0 5 V l y z 6 9 e E q x j a V B g 7 c 0 0 v m j X w z G w P c 9 W l H X E z + o k 9 m z p A T A o u v E 0 X 7 M y G H T j / O o 8 G c X T T Y v Q G l d 5 C Y N x m 8 w q j N L j c D v B O 3 6 h 0 M 4 R q 2 X 0 O s 1 0 p b T O k 8 U W w d U t R A M D Q N n 4 W Z h N N 9 g t / g 4 6 O A T v N v A W P L O j H h V q z i 0 q 1 O I 1 0 V u o d 1 R G r m l 0 m i H h V T i s D / w s s B 4 O x 6 9 9 2 0 d O v I M t c G A 9 b j f 3 6 L W 1 u 6 F R d P K q 6 z r s a l K S P B 6 8 q l 3 d O Q A j o N m 4 o u y o J R H z p o 2 i P 6 F K + k n V L n 3 a u 8 K D N l y U 7 f K 3 h w d P g 0 J I C q N m E m Z T H R y 2 X C y A Z X K 9 o l t Y f C + Y x z N 4 N L k L f 7 e 4 q p M 1 b t + W 0 O l / 8 7 / 7 j 3 5 t w C s g I k X f 0 R l q 0 e G a P d d I 9 T o n u S r C d V 0 e + u c q B t / a 5 p x T g 5 i p 4 6 Y 3 F F c Z L g e o p K M D G r h R + K F 5 i A t / u e Z P B 1 0 r o C 1 H c x S n v V w G h y K w z M 4 7 F W t g y u / k T e 9 p r q n f D v F n M C p i C x J p k q u 4 a 8 d 7 5 R I 3 q W U F z B 9 8 9 9 N a T L p s a u p u C z L Q B + s o T 0 g p K L T C v d w / h M C t 9 M E h 1 g Y G + u Y a l x c 3 q G v s o y a l D W E S i q P r O F 8 h f P j 6 u d c M x v F N H X V 8 4 u l k n u 9 + b R m R 0 4 4 n k c 5 x x t H 7 B P O w D m 1 4 l r a T 5 2 1 c 7 y 6 X B 4 9 a + w Y 6 2 a e W K / V l X r S 3 j b r F f I s F l F 4 m o S / P 6 T 1 C l g e + H O 6 r Z N R L 8 + W G O A C 3 E 6 X y 7 m Y Y K w S y 4 8 5 j A w X q d G B g z X f 4 G c Y H V g J x Z z M 8 K c j R S 0 9 2 S t Q e / j 5 N G / j F U d u T k 5 M S T x 6 Y V X z O Z i v a p 3 6 C / t V m B j 6 a u W D A 2 o T V I 9 i W 4 E J + 0 X 1 0 L k g Q r E L s O i y S a z / h C V + s l p P R / K n c j V / n i 0 W M l 9 O 4 p 3 / Y l F x 0 n C 8 O p L R 1 t J z P c l 5 q P s c F d E P n I / z i x 0 Y U f w N M x w w g B j D w A Y j y g u 0 t s K 6 T R T F K t f / t P / 2 P f o 0 + z d G l Z D o k U g F w W Y i r v X 0 5 s w L l e 3 1 c E L v a l Q k 5 z 5 N T n h v c b + 6 p H e s m U / i n r 5 0 a D g E Q m Q k c l P O 7 q y x y m z z A q S U 0 t / r p P l e z 5 s 5 e P o 0 7 3 D I v P F k n f 8 L k W + L 9 7 l B v L l 9 K t B 6 I m b j w 8 3 g p H N z k S s 2 Y W U V S u S x j O 8 q X G 2 7 h m y y v y y R Z b J W O 0 C 1 6 m n U b A 1 X i u / e T G N M 3 d x b n K 0 2 p g 6 A C A V l g 7 d 0 D 1 I F o T e 4 T b I O f m 7 t N 3 D 3 M 4 v T M o W p P H Q I n a K A 9 i m i O 5 X F A Q q / j F H / d A F l G a G O t e s Q l y G C 6 Z 5 5 U 2 o C o 5 a 0 S R R m o r F r 6 9 A q 3 S g g c 7 q D P e r 1 I H D o g Y F 0 u N M 3 D G F 3 g m w J F / + w / w i g q b m 8 d 2 v a t 6 O f U W o v J c J w v E u + g O H T / 8 h w I B Z m g + 8 1 w H h u U r H H Z F m v V a A K v e + D E N X + f J v F f T l q q 5 A h c M q m K J v O 7 0 q Y X o 0 m F i 9 + N V Q x w D 1 v h W R Y F / w o U D l F O 3 S g M x j X H W E 4 X V A X r / J D W 3 i 0 v e b 4 E f X V 6 Z + U w H i 7 h r D I j P F m D i 2 b 0 c w f x A d 5 D G 6 5 Z 9 Y g A + f M 4 G p k e T V 5 8 p 1 t 7 a O a I s W c M t o E h l + Z B 9 u H k P u 7 G 9 2 U x Q + 0 s K v / i b / 4 f 2 K d i o Z x L c t m Q 6 + F k 5 v l s h j D 1 4 6 x 3 x T 1 + r 8 a 5 M Q t 1 A V C t H I x o b 3 l e v 4 x K T 4 G C S L p k A J b + M j b G 0 3 B c 7 V y A h A g w h w w u 6 j 9 G v 1 D 7 6 U 7 P W e Y p y / 5 L s n M O 6 2 Y e L o X e F e s G + N 7 w d t a Z V q L U n K O K W Q Q E i h l + u 4 K g r P n K 3 N w u n x X 6 n I M M l s v a z G 4 Z 5 4 j 4 N B / C 4 c G J 3 1 w T T I P Y z 0 5 R O t M J x t V h u V W c Q K w W k i n 8 j p p 5 J o L G 9 2 2 u Y 1 z G s 8 t 2 W j J X o 6 x m W E O Y u 6 s m W 0 E b 8 O t 5 2 b k X C L w J g y N q u Z S G 9 o 2 t f H M + N 4 v S I Y + n 9 6 g E D J J B R Q 4 u 1 B p r t P I 4 6 e N L 0 s o 8 m r E M G d H i + h 4 G 6 o k T F Q F e x H o F n J Z P 5 U X 9 K D u t g W 6 r o 7 T 1 F h Y R u N Z Y j r c 3 D / Q R t 9 W t O n M n P t v E 2 s K z R V h t 6 z G l 8 J A c 5 X P b u v R M B S d + V V K 2 j c d y j Q D f z 6 a 4 s + D 0 5 C z q M 4 R U Q V b J I j B 1 l 4 u h s H Z N c A B e r Y F f d E u r 5 O C J 7 q h W G 9 o m C C o L y m H N d C V v l r c o c Y S p + j w G M H 7 D l w Y k S Q u 8 w q Q 7 6 S t s F N j c Q v K B Z 3 0 O X l w e x e + l J + a i X D a 7 O a 7 4 L G 7 u r 3 O h u O d J d G r I w V 9 / / f 8 m t M B P x f q k R g f 5 u d X Z d X o 1 C k P w Z 2 e f Q 6 B G b s Q a z + 8 g J W a z 1 Y n F Z h i 1 R R t A z 3 2 r C 0 Q h A K b x P F s P g I 7 4 F W B R K 4 J z i 8 j h H v + X 7 / k / y X v k m U y m M A d u T o d K T d w r H S s / R a k j h x 7 z q 7 a S Z 3 Q 2 / e d c S 3 G 9 u K n p S R n R N S l K Q 9 I n M / H c E 4 q 8 X H r F / 2 S 1 n d K Q T W U 7 1 F 9 g 5 4 J x n Y i 8 n + w R p H V c N o 2 P s N h Y I 8 V A h t L N y y F h 2 v H N 9 k Q c s W h h Q e w 2 M N Q N c N G 6 j V 0 3 z n A R K m h X m a Y F P g N f v N F W y L P x b D e / k L B R 0 M J + w / k y I x D n e 5 q U C f 5 b u P V A B d P z 7 I V 3 u Z i 5 h 8 X x Z C j 7 l + 4 K x Z x n 9 C j m Z B h o b H V 3 W B 3 j y y 7 u 5 Q B f b o u 2 F 9 a V a + n w P F z r 6 f m I O / J P s U o t 8 N s j 3 w o h 0 A X b U 1 9 i F M A L t I / J w Y g 3 b 9 7 E V 1 9 9 l T R / p D v q S 7 c M B e X G w u H M U 1 f h O 4 0 3 f e 3 1 B / B f P W 5 u b 8 H T a f b Z l 6 T l Z K 9 W m g / 7 n g S m f y X G g r Z 4 D h 5 h U I E 2 a 2 K y 6 X a E d R q S q x 3 P u p / h T Q m D M V T B X + K a 5 K e L c n 1 t 7 W g 0 T K F y P i t X 6 l B G V Y M a p + n y a p 7 7 0 f s 8 U + L k / A T h w m p V 8 E o 2 W N a / / u b / C f 3 1 Y V 3 q 4 t J 5 3 S g Y A G 1 2 g o l e T B d x e X K V D c 4 W M 0 w q h e u n G T x P V 9 f R X J 1 h o c 5 g m x l A H E y u b a d / q c Y o y C u J D k A 4 6 / L 2 h 7 u J m C O y 9 z n n Y I f U k q a i 6 U p u v 5 M z B T 2 3 F / A 7 H 4 M c 3 Z z c A p 2 p C I L + v w d + K O i K k 1 p N z a R l Q h z J T 3 v T e b w 4 c 2 M d 1 K R c A p c W l j Z w L V y M q / v g s L N v p K g 4 J 4 F m b O t X + 1 p + / p r g U F H N U A b i q 1 E n i w n 4 I M 7 B b X Y k S B h x U J I o g f t R g d l q 4 G g 5 d 2 b / B B P h q B W X 8 C X 8 4 k P k 6 N Y p s P Y V w a g W p V R W p M v o a v N 6 D n Q 4 D L y P K b H I g L i i j n C 5 J E i N v 4 1 O v 5 N B u f G C g 0 j u W F U x K F x N 2 q w 4 o o a m 9 r W Z n R N i K F 1 M r S Q X 6 I i G F o 9 7 A I 8 n 1 U i X M l 8 I g E B p M e F m c O N z v k L n D Q r 2 2 2 + + z W M M j J 9 M K i g V u C c S G R O n J N K P 2 W 6 a C 2 d v 3 g 6 j C 9 9 9 q Q B i e b 7 5 9 r v 4 6 v l n u f o m s J T 5 k g T + N N Y q y K Q X d a a + F B c o p 1 z h 3 t z E f I / l W 1 x j m J c x q J 9 j n S 7 A p C 4 v 5 R L H F i 3 l M 8 x I R e x c 4 T T e v n 2 b c 2 e n p w i z d 5 G H 0 f g W Q T / h c x b T + Q M u M l 6 A x w r o T m / c l Q x N / + U f / u u 9 b x H Q K q F T c T l g G i p w o a t H K C 1 g t k F n k I j Q F a w T w 4 i 0 2 R x J J t D s t 6 6 i t S s H Q X r S k E B C i S I c M M v h T i b l X E Q 8 3 i k p f 2 f + 8 m M 4 f M D f H u Q o z A 8 S h D I V b Z i S m O 1 J p B Q 2 E Z X P S B C h j M o U B v S N 8 w 3 y 5 r w Q 1 m Y J k h w p G 0 / m 8 f y 8 j S 9 t P c q S F o 0 6 Q J S I r O o + N C C X z K Q g 8 7 t Y O q y 2 c y F o r h Y C t d f 1 S J G B m J g h m 3 G V f g 0 h d P s C V W b b b g d w o a r z d X U E 3 o B 9 A M M V 2 t q H I 4 7 s n z 2 h b f C f Z z z I R N y S D 3 1 e Y i p / 6 Q L W Y 0 o Q 7 q i Z + 9 Q 8 V L L X x 8 3 K 2 o A X Z b i u o g A I i d z + s J r r / v r G E h g B 5 t f K O u D k J H 0 H f L i l u 4 X m 1 w v Q w M 3 d + E f 7 V Q U a B n J 1 R w 3 G 9 d U 9 H h 7 j 1 I o D H 2 n v U V T L + S L j u Z P L E 8 p w j 0 q 0 l M b L b u L z N N s 6 w m y 5 E V b k Z n Q X 8 1 H E y + e v c t 5 K o e w h x C + f v U Q A 1 3 h B 8 I N t 8 a d 1 S 1 c 8 k / j h A 3 h 1 / R z W 9 7 j r x W 4 Y d 7 P r V O z n L S e w i W H J J l a V + y z i D b W g H + B X + F z Y X J Q 7 9 M N L U r G 7 0 G A 0 v c t t / Z 3 2 C c p F 8 X V J F 3 E v c a C 1 1 r t Y x v / 2 b / 4 / + 8 u z 8 x w O H U 8 f A H W R P q I Z z g Y X M Y f Z P G r J U a N m n n 5 j o z g y u y U x 1 o r 7 B K 8 V Y o c u m r x O E C h D 7 H E X + c t g n q R Q 2 X z C L l c B b A L s 9 3 z u r d I B 0 9 3 d X U 4 G F o 3 x c T K O S g 2 n y j w m y x 7 K Z x t + K Z K R B P a Z s U S e M s o l W G q m 4 u R Z Q n g g d D I n D J R W t j C S B 8 J 7 m o / H V O v K F e Q j U P T T m C s J Y i 0 p 6 N z D M q 0 Q s A W W s t 3 q p Y X L V n i s l X H j X J 6 l w A 1 X X d u 8 B F Q T F h w I i 4 o k e 8 G v U q 8 p h c k C T + D O c w w M w g B k j 1 v j a n L 3 t T l S 6 o v T y h s 2 x J V K x b p p E + E W L k 8 H 8 j R X h 7 / N 4 8 u k H x 7 G h D Y I 4 p m x q f N K R a e n p e a X M W F V N x c L t V 2 3 M p h v I q j O d / n W F g c a j J 2 F e b W c x 5 C A / f z s g l + U g 5 5 5 U p G B n 3 2 h L i 3 / 3 f A a y 4 m r i p L + 7 O K z O G 1 j X a H x B E W T q 2 W A Q F g 9 L s G j w L l B c f o r X f k T E 4 k j / / F 4 t w S K T i V G m 9 u Y r B 6 4 Q Y z T v o p 2 E 6 t L b u t W 7 K 2 o 4 J R y y Y u 4 8 r i x t 3 c P 8 c X n X 6 a 7 q r I T 7 t x i g h u p t b a + I y 9 0 q y c o L 9 9 q 0 o o N 9 6 r N y m m 0 a v 0 Y 9 E 4 J r M 7 S C k k c N Y e j a j K k m i 6 D W y r w D X i 5 9 w O C N a i o 2 6 H D a O 5 0 c + y Q H M Y X 9 c g R 0 O L m e Y + U T H N I f j / 8 / n R e 6 a m A P U 0 K k 6 k Q 5 3 C R V z b 3 s l R + R w U l 4 e R N z K J B q s O d n s z k 5 J 7 v Q m o Q b z R 7 u G s 9 i E U I 0 + y h M X 2 O a + F B h m X 0 l u 9 c u X o h P + k H 7 c l o J u l x J O 6 G W 2 t u L I x B U U A 1 N L g D D 6 4 D 8 9 W d P E R j o 2 m b 4 N b 4 6 e A e f d p 3 B V t s i c O M x q j T T / c x 5 R Z 9 v s v e N b g n 1 8 O p / V 2 K V E E Z V j 1 m q 4 J l o u 0 G Z Q j K t a B C L J w V X R v q c F X 1 h h j A t W s y y o 4 + L x E K c e Z 5 g u i F x K V b N V I 3 8 U y P I x W P M R W M P c E 1 f J i v Y i W i 8 n 1 S 1 N 9 C s J p L r j U u F z E W Q l D r g H j i m g e C e K 9 r j / u m L 1 P c s z f v 7 x H 6 T k z d R D j D I m C R j O X l q b 5 H H + M 1 r B F s 0 Z 2 0 V h T k s / K f p P 1 A A / + k e 8 6 f g Z v p Z h I r X G i 3 Y 7 i 7 3 J U Z e V w 0 B f I P P F h G / p T d Z l i f m 9 v 3 K P O i 3 N r t V i 7 q 9 f z y w R l e m k P B 0 L S 6 Q 1 F t e 1 H f + V I / I M L l T Y E D a d W X V + e p Y Y j l E Q 5 c I q y T / r a N e c 6 5 l R p X L Z f u u p 3 h b w s 0 O g s A D a Q V P D u f o 3 p p 7 v l L h i s A P 0 1 H x v k p Y T n m 3 + T g x o / n O S a f H 6 8 f T 2 L Z O m 3 T e o / X j y e r K f U d b m T 6 6 f y F i n L d 4 Y L B v d w T 5 D F 8 H Z D e Q p B c Z l b z r M D J O p b E o 8 0 6 D A b / F c N Z G n v a l z I H p h D g e g H 7 C p M w 3 z Z i t N A u d G O 5 w z 1 3 2 Q / 3 x e d 0 V Y F x u j n S K L R p d x O P X P l p G 3 A j g l 0 + I T 7 l f H O F 2 8 6 R + L Q 6 5 l Q x 6 f K 9 e f s u d 1 n v s V g K U w 5 + C F v W o G D K Q C V + 1 f 2 a 4 7 G U c y K s C 7 r L 1 D D a l j w z X O a v 3 7 + N 7 2 7 e x d 9 8 / b t 4 P 7 z D Q F b i b 3 / / + / j m 9 e v o n f S T g X / x 5 Z f x j 3 7 + K + K f e k 5 V O s e X L 1 U A r X n e n R 7 C I X Y 0 H R W L 6 S M + S 5 S 6 W 2 G S 4 w L C 7 Z C 2 W / H X K B F 3 o / t d / u R R o k g l 7 W L a 4 W g Y 5 6 c X O X Z Q D A S 5 E J Q a S m e y d s c 1 7 R v 7 Y p 3 b t Q G W C W P i 4 n E V m n / 7 X f z / A O W R K O p T A N a 7 A A A A A E l F T k S u Q m C C < / I m a g e > < / T o u r > < / T o u r s > < / V i s u a l i z a t i o n > 
</file>

<file path=customXml/item2.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L a t i t u d e > < L o n g i t u d e > - 9 3 < / L o n g i t u d e > < R o t a t i o n > 0 . 0 8 3 4 4 3 2 7 1 8 5 0 9 6 8 9 2 < / R o t a t i o n > < P i v o t A n g l e > - 0 . 3 0 0 0 0 0 0 0 0 0 0 0 0 0 0 0 4 < / P i v o t A n g l e > < D i s t a n c e > 0 . 3 2 7 6 8 < / D i s t a n c e > < / C a m e r a > < I m a g e > i V B O R w 0 K G g o A A A A N S U h E U g A A A N Q A A A B 1 C A Y A A A A 2 n s 9 T A A A A A X N S R 0 I A r s 4 c 6 Q A A A A R n Q U 1 B A A C x j w v 8 Y Q U A A A A J c E h Z c w A A B B s A A A Q b A d k E o 6 k A A L 5 4 S U R B V H h e x f 1 3 r 2 z b l t i H j c p 5 5 5 N u e q m 7 a d I J A v x h D B i w I V m A I Q u m B N i U R R m G n / 3 B / J d l w 4 A l 0 C R b J L t f u u m k H S v n K v 9 + Y 1 a d v c + 5 9 7 5 + j 9 2 C 5 z 7 r V N V a M 4 w 5 8 p h p V Y Y P 1 / v 4 Q a r E f F m J W m M T b 2 / r 8 e x 0 H 5 3 m D 7 P t d r v Y b D b R a D S i U q k c 7 p a 0 3 5 u f e + V f p m r s Y 1 / h 4 m + x q c d + s Y p e q x 6 7 W j U q 5 i f j f s f T 3 T a 2 1 G 2 5 7 b 4 e f 3 t d i X q t H i e d b Z x 2 9 r G l p m p t H 9 3 6 / k m 7 R / h s k D z b V c z n 8 2 i 3 2 + T f x G a 3 i F q 1 H o 3 6 S d T 2 t a j u d / F + 1 o z f X m 9 i t 2 3 F b r + K f Y 3 7 V e p e L a P d B b 7 t N v 7 q Z S V 6 z W 3 W v K / u o 8 7 X f 3 f b i e V 6 H b 9 8 X o t / / d 0 G 2 C L + 8 a t d d A 7 9 W O 6 r M V 5 U 4 r R N X / a T e D d c R 6 v a i t 5 J F X y t o k 6 e V r N P P 8 H z a k e 7 r Z g s N u S t x U l 3 S 9 5 a v L m f R w P Y 2 z X r b 8 b v 3 s x i U 2 l n / w f d S j S r 6 z j l c 7 V t x L 9 9 L X y V a N f X 8 e X 5 m j 7 u o 1 Y B r 7 G O V c z o X z 2 W G / v R i U a l A 6 a q f G 5 j B I 3 f D Z f x 6 r w V J 9 A 6 o h 7 D 5 S 5 q 9 Q b 0 X 8 Z m X 4 l B q x q 9 h r V T G 3 S p V u j j A e c V / q p g d w W N V m v q T F i l P U 8 y y y P P f K A S D 7 b 8 m i 5 X 0 Y g a e K j F 2 4 d F N O v A 0 K U 2 6 A J V o 1 O n x G 4 W y + 2 c Z 1 3 a b c R 2 D b 9 t N 9 F q t Q 6 1 m a x 5 x w f l w P s O n D 7 M K n y P r P v 9 c B / P + 9 T X B q b q i h a F + Z j s F V x J W W F d g 8 Z / 9 X 0 l P h / s 4 u W p j 6 2 n 9 M E + y + / H 5 P 0 K f O b 9 5 b Y a 9 + N d D B e t + F G B A h 8 w x j Z m m x q d q E W / D X N T + N O 0 h e G 8 m s 3 m 4 c 5 j s s H S q M g V 9 X k 3 t t S z g c C 7 z S 4 a + 3 X U E C g y W M D + Z e M l b 4 F D s d q D y B r f K 1 W e L d e w S T N q C F R U 6 S A C s N r C Q F R T t R 2 r A U F r B H 0 y G c V g c E J 7 q 9 h V 5 t Q E A R s D o K A 8 + U T g 3 b w a T Q R h N l / G / a I W 4 x U M s 1 r H L z 6 v R r e 2 Q + B V F h I M Z g I g e D V u V p C F h i a L R v z 2 j f 3 b x e d X m / j i f B e F 1 B I J Z t 5 3 Y 7 G a c w 2 j C h N M J u v o d q r R a c C k t U 7 c L n v x 9 m 4 e V / 1 a / O 5 a X L b j y 5 e L 6 N C P 7 + 8 Q 0 p c B U 1 f j 2 5 t V v L h s g q J K f E u + 6 a 4 W 3 c Y O 4 a r F Z L 6 N + W Y b f e q f 0 6 G X V 8 1 o x w 2 / g Y F + r 2 D Q H d d w 2 o 4 F 7 e 0 q G x i 0 H m e d R s I 0 n c / i s l O J f m M V i 1 0 / / r t v J t F u N e P L Z 7 D 7 D m a m n i p K T p r I T k d h K k l k Q y F g X O 8 a 4 H y N 4 n 3 6 / D F B x b z s z w L h X o L j X r c W w z H 4 b t Q Q Z R R E J 6 D Q l n Y g Z q Y N N F p y j + e 1 N r / 3 M V 8 g f K 3 2 B z g U B h U 1 H I J Q N 1 B G 6 5 h S / x / e b + P V W Q e + 2 M R q B Z 1 H 4 / j Z q 3 6 0 I H x V m O n M H u W Q w i S j H d I Q f q g 0 W 3 F a H X O 7 l m x p O v L y 8 f O Y K t S x A b + r t W q K 3 z 8 m U D L L D m 0 5 Q c M P 0 J L J p T + S 1 m j p 2 k G r / 1 i y c d N R o I R 7 Q c N b O t x t I f E g V S G o N U V J e V 5 B w 6 D s A n 7 B I s D x 3 P R P z W a m r M d K u b 9 b L u D d e s x 3 V b R R F Q t U i O b z 3 X Y X o 9 E o z s 7 O 0 C x Y I X R 1 F U L V q o 2 0 R D v K 3 4 2 0 E P v 4 7 L y G x l 6 k h v l 3 b 6 h v M 4 9 f X H b Q U l i J u n 0 r / a j R n y 1 9 3 a N s 1 i i b 3 9 8 W A Z z B 1 G d Y j r 9 6 F Q j L k u e 0 w d 9 0 i a a f T m C A S T S Q t D 2 C A D L o Y y e m i 2 r M t 5 1 4 N 9 7 G e a + G N c O K L p t x M s C C 0 c b d b B s v T i A o f 2 v w 1 V Q D 0 I s F j D u c 7 e N + u s G K p B a J M z R 7 r 4 H W h 9 n q 6 L Z B Y x r t 5 h r l F T F d V W I 0 b Z G N d k 6 3 K K d m 3 I w a M V s h M M D y x b n t I z S 0 s w D x 8 z V 4 p a m T L v 2 t z u g L y k e k f 0 g f / U i a a e 0 V g u U K b w X L U g O m H y a Z P m B u 8 z T V g z F b g C P a P M W C b F A K O A W I B e 1 L a / I n 1 1 N q p 0 B j c V V c u 4 3 e B 8 q 4 i d n M V N q S R d 8 P F 9 H v o U 7 A 6 Z t h I 5 p t 6 B r L a A D P e l u L v 0 R B U U G 0 0 I o T 6 A Y 2 o p f w 2 k 7 h Y f G w p f 1 q 8 q 7 c B C R H P s 7 f 5 f s x + b v Q S F V Q P 9 T y J F l Y V 8 S i g w 5 c 8 B P C Z D 6 t 0 0 8 J k y k F K Z F z S D D + C h e n i 2 a q I i x V T P I G r Q Y 9 q M 8 M M N J 0 i y b l K + 2 q k b N D B / y a P k D D v V o b + G i + h S D J 7 H w c H k m g X S y x Z h a u 4 0 I 1 q m 0 Q J 1 E K P I g U u a r x 9 n 4 X 1 x P c B f K 0 G x C 1 v Y 4 N F u t + u o C w a r B D + y T Q Q v u l E Y V X p 2 p J f 6 A v b U h 0 H q Q w F b e m h 5 C c n M A g l s E t k i F S 6 O l b D S t x j g v 7 8 l w 8 r X D f c E 0 u N j y P m O A O X f a 8 L 5 t u E V K Y U A s J 1 K 0 a e R u 6 M Y 0 s 0 w M F D 8 N V t n i B Y L 4 8 b d C P S r w f 1 e O 7 m 0 4 8 P H S A u 5 W 0 b E c H B R n x F Z b 0 8 7 N 9 v L i o p T D a x h r p u 0 d Q b 8 H / C A U x n S P 8 u 3 b U g f X Q / R 9 P i R w F E u u M 5 f 2 h L J U b O 5 R Q 7 L W O 2 B t x w L 0 t g q K L 2 K w u o 0 k 7 e L 3 x M A X / B / 4 r y I d X E K Y 5 r u h G h c Q / a n v i f k k P v o O r q 7 M 2 w o K r j X L 7 2 f N q P O 9 t 4 1 k / c I N r c Y 7 7 P Y M d / n C H t V 7 V 6 W M t v r 9 R w Q v J k a r W R N v Z p w K 3 6 c j H j 7 k e k 5 A q A X W 0 z g o P 4 Q f S s F i B X P u i Y B 2 u H 0 t L f O y P f d k / n o r b B L M s s B w Y F l g q G 1 f T b P H N B X 8 F U d / e g 2 R c g G w V 9 + D I 0 Z / C o w a R L F U o 0 o C Q m / U S J F M P Q i A R W o 0 m p r 8 Z D y A v X Q j M N w 8 p o 4 s C i 0 P M Q W c d v / o i 4 g y f W f K I t N o e 4 m I F P n v e g 3 l B F E x Q k x k o a X v q F 1 G 4 Q F M + z B u 0 A T v S X g 2 Y 0 w 3 1 H z 7 1 u / d z N D A M i Y 7 M 9 h C I o i T 4 q D Z j j H V Z r j f 4 6 / v 4 x T l u p 4 y L u 4 J c E + u 0 6 F M 9 6 p o K B F T U 7 S x f B R Z a 7 7 W 3 x J M 7 y m 3 j F x e r + O K y S h + q c T v b x O u b B U z S j u m + H d 0 + z D P D q l H H N b H E H J e 2 r l i B s x e D T b z s Y d H 0 A k C x c d f z 0 2 r 8 7 I p Y F V P x d r i L v 3 m L e 4 0 i M M O R X v Y / C x y S 6 s J f m c M + F K 1 S M m b m L M D z E n t V P 0 g c c S S C v 0 S I l t s e D I l I g q c a f R / T j y 1 u f D 1 l R o t F D A 8 Y G y S u Q l 9 A 1 E f x j H m S N v y v O 3 d K v P S s v 4 w u 7 q d q T y X 1 6 k y F u S T O J U 4 c b q J P X P w V M b A 6 u d j F p 0 l a H y F / T E f B K n 1 8 k l L x o h B 0 m A 6 3 S j J f r Z F m + Y A 5 0 t P C p Z k 9 n Z E h f S a D b 2 F 4 + n 8 A o O T 5 O O l G k E / T T Y B 9 g 0 a d Y Y U y J x y 0 N Z j h F y 5 / 7 P H Z 9 Y M F 8 A j 3 j w m 1 1 q L U Q C J v E 7 9 f i 7 k j d s I + Y Y K X M e h 3 0 L C 4 P s Q C m + 0 M g Z 0 h C B O I O O H z g X K 4 h F i k N k T Q u j V q 2 / j 8 W Z c 4 a B X f v p v G m x F + + Z 5 A 0 2 Y + Q W I F a 2 c A X Q E X V Y R 1 A e w y Q W h 5 q e f F i 0 5 0 u o u E p V n t U C d u F 3 9 j 3 L r 3 I 4 S G u G V L J 5 Y o k Q 3 C I t N U t s 0 c s B C / U / B j C K 2 Q j F A K s 0 0 H Q b F h c a U L i I O h x 0 e e E 1 y 2 E W 7 O f l O N / t k O t 2 0 S x t R 9 n p 5 i t Z 4 3 Z 3 F C r D r o N t D y m x g T F 1 9 P G n E 3 6 d A + C o 0 6 x G U N S + m v y 9 4 a 9 3 U b f / m 5 L o y N E t / x / 1 r 6 J T I O e M 9 U 8 C I L 6 q p p 6 W R u s 8 j i J f H 5 A X + H s t R D e I o r X I / f v r 7 D B Q v i w g r u 6 h o 4 q / z e x z U M O i N + l j Z V 8 N 0 m Z t S G 1 O n 4 B j r / V D L 2 s c k m l t 1 B o A d i 1 w k 8 3 Q S G z 6 9 o p 7 2 L D p L U J 7 6 q H + H 5 M 1 M R L F 3 z i O t Z L V 7 f o r h Q s r V / / l / + F 7 8 2 g 0 z r Q I T M Y e B I m H H A g R Y E d C F 6 y t B K Y h P A t 7 F O V c 0 c m F 7 D G P q j i 6 U I h w j 4 p B + Q m R 8 G b A b x u H z k 7 b c b d A S G Q K t L o G y b x n Y g b Y r J P + t S t 1 g 0 W T 4 v f u e n H X l 6 X 6 Y q W s N 4 b o / / p Q u p K 7 Y B u E G v y T P g s R B V S H j / N v Q j 7 R J 9 d g Q x N S h X X X + b 2 6 8 R p o e 5 Q o Z b 1 U Y U s q w u T e n b d K l b J Q P V 4 7 K / i Q v i g M q O + K d J z O E f w b 8 g p 7 I B c c 0 2 E X e F w G S H + 4 V v f 9 o k D m j B N C M s B 3 U t E M Y 5 c c 0 Y J r q h 3 Z F u K J a P K J W Y M + K W 4 H 2 L G 9 s n 9 l Q j 2 n U Z e L Y Q 8 w b 7 e w S r B P s P E 1 y c s z X 9 0 g I 1 4 q Q N j A N i J u g y X D T j 3 3 y P B R 0 3 E S j Z c w U 9 d K s c A K m j 7 L D y q P Q W 7 q / 1 L o D N x n a 7 J j B s 0 P o o G B v n m c m v + Z P / 5 Z E p 8 K j x M b D A / 2 h F C j / 4 P 5 l S K H k G r 6 0 R n A Y B Z h s v Q 0 t S g a e E s w F N 3 o M D P G / o y T 1 H L m s b 4 C y 8 o t d i L F W z 0 I 8 k 3 T a q x J I T X 9 I / x W 9 O 3 K T C 6 u E S 1 q l D 0 c / Y / E k q c O L G S z t o K x + m 8 G R / P 8 5 r M i z 5 5 r 4 S w 3 k z 5 S A F S o b W 4 j h A Y C d X c N R a x k Q 4 R p M F G h R g l l v c K k 1 t I w c W B m 0 D y 6 I t 6 0 i 6 g e i W w A 9 6 o h n s p O Q o H V v i + 9 7 M F b 5 K X O L 3 9 2 E k E V 6 h P D D g U h H R z A / I o u y a 9 l s p b O Q 5 X n Y J O P k v b 3 i v f L e t k o n S C D m / g W U 6 x z r Q F 0 f U 1 G h G C g 7 5 V m G w a q 0 F k x d X x o A 6 B S r r E Q c E r Z 0 2 r u c a u H H p i C l a j v R V V z D / F i 1 J v 7 E S 9 u X 9 R F j r 8 d X Z K l 5 e 0 B c Y 8 v X t G m t V i Q 7 + o k O 4 M + K 4 0 X w X D 8 s a d Y K 7 V Q 0 N D G 5 p + 3 f v I + 7 x 5 Y 1 j L p o G w 7 h t 4 y X C 2 Q D / 1 b g Z r W k X 4 u P q n f b r u I J 8 d 4 R A 6 Q Z X d e p v 4 B e t E d T v 3 q 9 y a P z d Q w v C N q M N U 1 7 0 G j E A D o f d 5 6 t F b M H L m z v a x D p p l V b g b L 6 A C W C 3 A U I 3 Q w n N 5 n u s m o 6 q z L b H W 2 k D A w J W w x 1 t 8 J 0 Y p U L M A 1 k T f 3 6 o T g m P U 0 6 q 9 W p M 0 d p t c F 6 s m U n 6 + F 3 F x o e S B 0 V 2 e C c z X J U z L K z x a / J f 1 q l 7 G A G q M 0 b M 0 V t w o 7 I r O b h H W a d F D B l S w H 4 k H T 0 b H z s A c 4 8 V 3 9 J 2 x + k M 7 s m b 6 Q n x l 4 J 1 q I Z w j V i y G d 9 e 7 z E c K M O G V t I O l u d P U x M 2 G k C X F b i f 4 a Z 8 s F A b n F m H h R 1 k c C h 7 P n e 0 q R Z 9 X A b 9 1 x 4 M 3 u S a L + c w C 0 A 5 U o 6 g 6 B O r L z X G a p U V V m G B C 6 d 7 4 o j R w 6 I R b 2 / t 1 D 4 u i B f 0 m + 1 M G b W j L X 7 s c N W 0 V p o W h 0 8 d 2 l S D U L W 9 L s p M Y U B A P v T p K F g S P j P 4 u 1 z 6 + 2 M 0 5 Q K h w b h E j d j K k s V 6 Q g D + G s D R o K 8 G v L o T F D w g 1 2 5 t Y W b c u A 2 M v W / G a r m I s 5 N 2 B u s n + O c N h K 4 K k 6 q A 9 5 V Z f E n c 0 c N N r R G b v H 5 w C B k 8 A M q b h 2 F M E b z X d 7 h X s y 7 K x t H F T V y P s Q v 7 T r w j T n E q o E 5 9 p w i x / v y g 2 8 S / r 2 L 1 I l 6 c 1 B G u K i 5 K E 8 Z b 4 c Z i 1 4 G 3 h V u u K 7 l H a J a O J E Y n 7 q Z z 6 q 7 B D A 6 v 7 4 g B E a o m V g o 4 J i i z N e 5 g E 7 r O V q 0 Y T c E A 8 G L D Y T D b q y F 8 u L 7 E H F 1 c 0 U Z N f K q h n R 9 b o J y g T 7 M N X r F A k y E 4 d W C h U E L q a 7 k z O Z c H T a k p t j B A k 3 p z a i O x y g W t i 7 D 4 W S z M B t o b 7 6 b r l U r N B A 2 h r w L U Q I E 0 6 U T d g M p g M q s x L / E t P L N 0 P q t + H P H 7 O G U 7 8 h l J c J t o c Z V s F e m v Q O M j H J m o 0 4 E V P b J v b 6 v x h 7 e 4 0 S j U J b R U 6 X Z S w Y u B x 3 T 0 r B S q S 7 y D V + e d M m x + z L b F Z V t i H b p o T E 2 v B W C 5 N H / E z 7 g E A A F z t k H U R 6 N 7 N q S U w L Z W 5 q S s b s 4 G A 4 b u Q v v Q e Z C 1 5 Y b a p t C i a A a F 0 Q n U P Z r N K g R w j w W E 7 w o M I D H h g I i W s W 6 t k F U I 9 x E M f 1 t W L a x i e H M 9 i n 2 z B 6 P C 7 G h X h 9 F p 3 d Y + t F 8 K A 0 W 5 U e p D 6 6 8 R 6 H / 9 d Q 3 3 C G s m s t o L g n W Q u 8 E d h e F 0 S R w B v B / h m i A I 3 e Y c x e B 8 R C 3 e 3 + O j o M l n M O L Z y S 4 m w y X 3 Q H S 7 n c P g 5 z 1 i I j T 4 n K u J Z u v 1 Y Q r d J A h 3 T n 4 F U 1 d P j S + r r u n L N z c b Y q k m 2 t g R T S d v m 9 E i 3 t m C k 9 + / 1 Z N o x / N z Y 0 F i B h j m H k v q a F q 7 t S V G h G b k 2 y G I d 6 N V f I e V v J 9 q f 6 j d f o P b r 8 6 2 8 a s X C M 0 T h p F p x 3 N H Q e l O a 0 c c K L 2 q 8 f w M 6 w V x Q H X m y Z F Y 4 J 1 g h f d Y c W O 0 2 b y d b v J 5 j 3 6 V j H z y H J 5 Q M U r 3 x 5 Z + P D k q K F W 0 j i a / b 6 C h S l U 3 e m O 8 A m 3 W K D v n z Q w / V B o 1 2 l H Y F Y 0 c I x L G L F 2 S n s L t 3 T J + + S p V 7 O F u A d G B 9 C U u + b / 8 3 T Y m G 6 J e 3 H J D C I X 6 s r u N Z 6 e 6 3 E V B J J 8 e J M f v z k N N 8 E w O A k V t / L s H 4 a 0 6 F W H S H W X S i g i Q 8 x M O Q 2 u V N m v y E D + J p 4 9 S E o M K q c 1 2 j J 0 d J P C u w X t U m i B b l 4 X L u 4 f 8 R T T 8 y m 8 Q 4 a 8 9 3 C S w O + O V F B 4 J c e g E 9 R q 0 p / A o X A I i N s j j f I W N 6 + L d D k d R 7 5 + j k T f x w v g m U S x 8 E I t 8 M o J l H m f + R b w C p T u H s B D H 7 G l b P B h H 6 V o Z V 8 K a 1 o I L F c l E Z y f N w I Y l j A q s w 7 u 6 s b v 9 D C I v Y z Z 1 F K u F d m y h U f s x f F j E 8 w s Z n P r Q g F 2 s C N 2 I J U x Z g x n F T w 7 4 I K B q U z X p / b i e q y 9 0 9 X S z J 3 O n G q r x + S W x F k x / O 2 z A V M t 4 P t g S 2 G O 5 K l i W p a t C i F d x x 4 0 h d S c d M P j 2 r h L f 3 x v L G u d B T 9 p 6 2 d / H / + A V F o X 8 0 q 4 k 4 z K 8 i 3 v c Q a x l H 6 s l n 2 j V R a L w q 7 i c 1 F X h z n M w y J U P V Z R y i e X O q D d d p c Q O p c m H 4 w l N 6 g g v i g 5 Y E / V / R 7 K 0 1 n c I v h 3 I W W N F 3 t 2 t E d g K y h 1 v A Z r 1 + / A X 7 n e j b j 8 s J D V I l D t 2 y a Z W 4 O 3 7 m 1 1 8 9 V y + A l f J g f 6 R y 8 E h F N s f b s A p r n g D B X G J h z Y 3 5 k G Z f n 7 l B L i 0 L T X K N 4 4 2 J l 9 S w x x j d J j Y 5 Q Y I W u C n 6 P v u E R o t E / T O U a g d Q H T q L g c q I y s N J w 8 A V A B d j m N l i R c a 2 r q U B i L l E h 6 t j r d 9 y F U + C j B q X n 3 Y F o T e o H U l z E + l o 2 n 9 s W S p 7 B + P z a d l c 8 Z + u V h G q 3 9 J T D G N w U k r z m C 4 F C Z L J A L 4 g D h H 6 + T / K p C a C I J D 1 k 4 g Y p 7 G + P i b a h u l Y p y x I 7 4 g R g E n o w W W n N / d G s K 0 d / J b h r J + L e m G / i 0 h H l Z k v e S n c 0 6 X M c e S / N v v X Z l A H E U R l 1 g N Y M A p 8 F 4 T u 6 z R c M Z 6 x k v D O 9 w n h O d s 0 I z T A f c h 9 j t c x W r L S W E I j w V 8 e d H E / U b L i W / Y z K H 5 C o y / 2 7 R T A a h x 7 b P 0 s W 8 O w g y x d F 8 T b 8 2 3 j a T r G m V 3 Q e D + l y + h g Y j g f y c + p e g K b T 0 e j + M E V 7 2 J A K Q H Y o W H l P l l Q g R / h O u 5 Q n u c D 4 A d F 7 9 7 2 s D F z A k L h A o 8 U H Y F v b 9 H E F a 7 D n y 2 w t L i A Q D T j 6 U D h Q 7 c g l K G z 2 5 R T u + v 8 X i I a Z e E F Z M V l l b v Y z G P c w T q V 6 / 6 0 a x h + l E E 1 Q r 4 o N x s b R t O 5 h a h s Z f v r z d Y 9 B Z e A N a U U K c H D g 3 7 S 2 s 6 w v u 4 w z s Z T z b x E o t s M q 4 / I f Y S X i d + c 6 6 q M A 0 4 1 F E s 1 r g y H C p Q / i v o N G l S 1 x C 4 t l n E r N 4 B M c Q + u D n z 2 Q x 3 s J d Z H W G a o x 1 b E N 1 J 6 7 R G M G M d / / 7 o D j o U f D S L x 6 R g u P T k r 7 9 z 3 q M S n + O q V L B e z t X 8 + 6 V S z l a S D X Q J V q t Y E B m 3 m 5 1 Y V j v E U v t c B 7 h T l f L P A N X l N A m Z 7 f o l G Q V l Q H m H 8 h 0 l 1 H I M c F 3 2 S O l q i 1 W h / B 6 c G K e I o 7 M u r h C x W F R g z l Q s 1 E E Z f W 3 J s l z P c m R u N T d w 7 s c U 7 f d u a O y w I h A 3 c K / G 6 Q W 4 0 h X e N u M 9 V v F 2 g j s N k 7 y 8 2 J S Y 9 A H i n 6 i T q 7 G o t o j H Y C D q / N l n f R Q g 7 i U w n Z 3 Q p t D T p w l 0 + P 4 t / v w L R x M V q M I m O W + H 0 l x j L Y d T 6 i M m a K P K v 3 m / I E 5 D a L v r u M W F d U S s 3 w G T d g W l u U a R u K b T + H O L Y m i 6 m P G Y y H M c W B r N Z N i A 6 W A 5 c D V D Q b 6 + X c X F K c o E Z a Y 1 x H m K m y G M D n 8 4 K d 3 C 5 F v m x 5 L 3 v c S p a w U J I X E 7 d e f k r z U X 7 v S i j U e A k K w n x P 2 4 w V j d i 7 6 x A r C A C 6 3 y E C U 1 H M + J c x E 2 3 O Q l S u Q O P F / g w l X w R P Q 3 a g i b 3 4 r 6 1 8 P A d q 2 b K U R t l I J t + b S C 8 t h q 2 S 0 F X t N w 8 f v r G 9 e Y V u P Z C X i 7 v r v B T d R s F T d L 7 B j U 5 l A l y F R 4 2 i 3 d B X 1 7 N J X L R r i 3 4 7 8 Z S G z h p 5 c h d j p x E K R k L D / 5 O F q X j y w M 9 9 9 N E U Y I f N q h 7 U O 5 P y e l N U I r b L A C u m 2 u g k A 9 8 w T N u l y m l W z B M M t l J R 4 m w O B w N s x W h x h t r I I W d q o b S 9 8 c G F z i K y d a q U v C 7 7 Z L A n X v J L g f k o w 5 o T 6 d 2 R 6 x p v N e t Y R f S y 5 M a D H q s L t b c K Z W / g M u x v 2 i g 6 X z n k y k p a v E c 6 6 H m W v 4 H M 2 q x I l M h q r c 4 j J t s T D j K Q w O r A 2 4 G z 5 H C K g d f k G x 0 h 8 k F / f Q f h u 7 E K V i X X H l a P f 6 3 k l r 3 D R w K 1 z H p D u u N X E l w m 6 / Q K n I m D m M l u 6 b w b o d d r 2 f X / y T F 9 b m c / R u X I 1 B r 4 z e F U V p v 2 3 B N m g L 4 a q g N B T h E Z 3 6 9 r p G 3 F G L q 6 7 W W 0 a V F V 1 i N a e f x J U I q f g 6 V E L y + y O 8 d C z L 4 d Q R R + J e E 7 + e 4 0 b a l i 6 7 f F M F n 1 v c 6 y H W a 4 r L d 3 W i 0 K s A y h z f / a S S c 0 V f X L W i s S X W h V n v M v Z 1 s t h R Y N W w t L d d / y 8 Q e d f 7 a Z V V u t S X T 1 L T 4 A b S V h M r K + 3 e j m p x O Q D f e g X T y T o 2 u H o 7 t O Q O i d Q f 7 U K o A Q j s d B v R w o e U 4 1 x s 2 n R l h H 4 2 z y r k 6 Q 3 Q G E 3 9 f P L Q O e V Y T / u I p K M g y V z C K 4 j + y f a n u E v 6 + G r 2 z A v y C n n K 7 z 8 l 7 S C 0 7 o 4 1 5 i W S L c 5 l H A V f E 1 A 3 c n 5 M F + G U T p + d o 5 l 7 1 W j 2 a a 9 N g A 7 C r y f E T V o m 4 H H F Q L + F B Y G 5 B f t T a B Q x Z b e F 2 + Y 4 S b 1 F O 2 o 4 r j q 4 q C P E V Y S i i g V o O M S O d l v N x z D j C E F 3 v d o m X p 0 B 0 3 w T 3 9 w 6 k F G N E y y E A w k L A u Z B A w p B m H f X C g h W J o d t s W A Q v q Z 1 w N L W o I n r 0 8 j m 8 p L Y Y w G 3 u I G 5 x g 0 K P M d i d Z H A 1 L m a D 9 1 p r o w X E I Q m i q w F f q I K f P w t E N z X d 2 j z 8 R r X F n h l U s o 5 A K U F L 4 u C E S b 4 Q S F S l m Q 2 c T O C f 4 Z c I C H z 8 S + T K + b 7 5 F / B N 8 6 x i U x J b U x V J 0 4 v p T + I E 1 + P c P o p 8 x 7 a g C 4 K s H H R x M E q K y J f q j p o r x d k P w x D H P E z j k k m w O 1 r U / Y l S u s X l / W Y g u / X K B p R d n F G e Y g 4 x F J N N l i t 7 R i D o c V T Q R c x m u J 9 u S w p j Y v g p Q L x C 4 Z k X Y 3 v 7 p Y x w i j U 8 V B c + t b G 1 c 7 1 h g 9 3 d + h q q j g w t k n X 4 B j T b F G J j q 6 4 E L b T 6 a S H 9 L h 8 5 P h Z 0 t E a P U 2 P 9 6 z f O m F c B G G R I 3 5 0 m q A y + y + h M t v H 5 f + u V P o J g q g k N Q n J + Q l h 9 d 6 G T o 4 m a I 8 e P n 0 F V Z X p Q D g 0 6 n L l R G w D 7 U 8 m 1 9 u p Y S G G 8 c g u N f 8 x F f z s U D 4 L m K T b b R 0 I X p 4 4 X G z v K v j u a / r r Y k z j j v l 0 F L / 5 2 z 9 A o E p 8 N + / G 8 1 e f 4 R p 0 4 h 6 X e k W Q 2 q x t 4 t R 5 v G Y 7 L g Y L r N Q u v v m O O A q h u X T k D n O k m K i I H N n 6 z S 0 + f 7 c d n / e X C D Q M j 1 V x l B v v B Y a y S 1 h h h H s V f d y r Y b y 6 d J I c A e G + r r g u W k 2 m A U b t k B Z 2 O O 3 E 7 3 F b 1 L a G x x X i P + c K e 8 5 h 1 R H + h a u + 7 R P P 4 R N H + k 6 a a G f w 7 T Y c + a O P g j F O S S 0 G z A b / r + 8 j J s Q o / a Y r F L A Q R D B O Q w x n i + h g Y X U 5 t y 6 w h r l l 8 I x D w a N U X D u S y O c U p l V x t R p d 3 L s 1 e F G k C p 0 z i X / K D E f E W K M R F q g b L 3 C j O y 6 + l s T k r U D X E c r K K Q C n f 6 r E Q t K x U l 3 Q h 3 W 0 w h H U f q 7 F c 1 r H + d A J s Z f x d K e F l 4 b g Z l M H 3 n a d 5 G v i 2 c 8 u s M A 9 R 5 B R 5 3 Y b j N b + q 3 / + v / / 1 c W D B Y u B M N s n / Z X T X 2 S 0 w 0 b o 1 d S z R U a f 4 m Z r q i Q D 5 / V O h O n 4 v o 4 U 8 p 5 d 1 N G 3 d / S 3 p X p E Q U J n / j w 1 M / H i y n J / W U u A y K f y 5 o t k 6 6 Z t L W t C V 5 N A 2 0 o a F e D Z b o U p Q H i 5 R q Y L 0 j P l k Y N x C h c 3 6 H 5 P f K w T p b s H o Y Z V l x 3 L P v 8 Q g Q m g 9 M y z G 8 G G J 2 y U R i U 2 m y 6 g P L u N + 6 N a D 0 5 g 7 V 0 S s q R v X Q i h e n q G x t y i u B U I G B d x / 1 O 8 7 3 U o / E M p 7 2 n Q 1 g S s m p t N 6 x j k 2 / e Y e J Y S l c Y 5 m j y J 4 M 6 r G 9 + N G P C x g w t 0 8 r n o t L A v u I 9 7 E t w + O k q F J 3 d e m i w o O t F Z v H q o w i C O P s B V M O C Y w m B I / D J e N u J 1 x T a r x A J 7 u V 1 W 0 e R 1 G w x J g B Q b E g B 2 8 D I w N b j 9 C j T D p 5 e w R e g V A n t I l 6 2 O l J 1 h f R z F d R f + 3 7 x Z Y L G J T h L U N F y b v q c B 1 k 6 W R l g 6 s C q L C u Y M n 6 n g Z r c Y i t 6 y g 8 Q 5 4 L 0 n M u 4 Z T g a 8 R q H V R R M 4 H 6 t V L / z L K K F 5 r x K + u p q / h R l f i 9 9 f u t X L k 1 s E c r R S t E 8 c 6 0 l m H j g 0 8 C 4 f L 9 T C E Z b l V c S A y 4 O 1 v 3 w k a v L N e g E 9 g c 7 L P V l C m t X / + X / 6 z X 6 c r 4 B 0 y u / T F g s 4 7 m E 3 h V A M 0 c 8 m J 5 t e 8 5 U + N V 0 w h v 6 i g l D g k b / D b f M c E v v O 2 8 0 j W u Y R D Z m g / N 4 I d l / S k W I M I 6 / x T k 3 W W q 5 R Z r V Y w I F q P 3 z K N y T 5 u 0 M b C a 4 x T o L U 9 m A G G U 5 W U 9 s u f 7 Z e + P S Z L 6 L u 7 M F h T n 3 N b q H U v h X i 1 W u a z 9 X p G E L 7 A O s 3 i 7 c 0 q Z 9 y 3 9 Y t 0 m 2 u 4 G K e n 7 f j F s 3 1 8 d r o t y 5 Z 6 M h Q C n p q u H p e n 6 5 j M a z E a O V J G n L G j P X D t W r q z P s y I 2 + d k 7 Z D L u d O u k + z Q a 4 N V y K V C j h Q O m n n f / U R a o 9 u J 8 3 B l q 4 e z U O o g 5 7 / u s Q C j B c o N h n / 7 o N J T G u w 3 y h M 8 5 Z U s n l J C M e i W W n C F l c a C 7 / G b a N L J c S 2 h 0 W V a Q + r r N N H 4 h A e 1 F t Z y N E O 4 c M F h 4 O f n w E x 1 j m g q T B n y S x M E Y 7 l r 4 0 L C 0 D C 2 T O 2 i 2 R U N y u j + m d 8 G C 4 1 M 5 T v k J t b n + Q b L T V z o u j p 5 d b S s 5 w T / c L a K d y O F Z h M n n S F e R C v u x u 0 Y L 5 0 z 7 O D u o j y m 0 J F y f S y Y l t i B l N K O c k E 8 N i W G 6 6 L w 2 q 7 s 2 O W Q u v u / 6 s C p 8 L t z o v L w c K 3 X k s z n 4 M T r I U g n + H P J h 5 L v Z K y M d W R Q 0 5 H R j r + P n z K l K 4 a z y 9 z L u z n g A f Z o 0 D u 6 0 + 9 v R 3 F 1 e Q 7 A M I G u H 0 i H 1 9 A M a B c 0 d h n u h X j H a v + M J G z u g + r 3 B 0 8 E P p 8 A S n J C J r 1 p H 3 n J a g J 9 F B D z K X z H / H 4 6 W u d G R Z d f L R a r a L U F r t S d U w S q s f I L 4 u N G o i U d T h 3 i S S 7 o y N n z Z / H 1 7 2 9 i v 7 q N / + k / + S q u B j I T + X B t V C W v h 7 v 4 3 R 3 3 t g 1 c l j V W T o v V i d P + K r 5 8 B t F o C 7 R B z B 0 W E s J j 5 a b E Z I 5 Y d h r o X x i t 6 q o O m P p W T Y x g u + 7 v q o 8 i J L b A w E T g Z r l 5 0 R U s d x P w t K j F d E V 8 Q Y C 9 S G S g X q B f U o 7 v M k b p 4 S e J + y 4 g / u r l L C 4 6 s 7 S i j X q H n j s W K V 7 B L i 6 v 1 m S H y / j u d h 5 n g 1 b 0 H X C x H X x U + J + k s J K H N l P F 7 e l X d U D 8 O C f O x A 3 D K u H L 4 J I i r L i D M r o u a 8 Y q Q m Z d C a O 0 8 C u x 8 s L 9 a P X 4 / q E R v d N G 3 N y 6 C 6 E S P 3 9 J H 4 k 3 V 8 T T J 9 1 x A F K 8 f + j k i h U H j l q U 3 S N B O x T e X z y f x D P o 0 3 T t p V 4 L z Y B q r H b E 8 w 7 9 g 1 / T E q s E b B q v x g U B j g J X b m 7 e i r o U g J w Y B d h a z i 0 g A H R U j S u z u M 3 d J L J S W L j K b 6 W T c t T h R r 7 V G q 3 F M w c F / L 3 l d 6 3 e R o q 1 c K I b 3 5 0 i u t t O Z K o 1 n W S 8 v Z v h Q j R j g K t T p 0 7 r V a B s 7 1 E o C n M n w Q 6 f x 3 s K g m m D I M x m E B k X y V j P Z 1 q P D C 6 f w J 6 E R Y A A G 8 W r u 4 B Q H P p k c h e y I 0 L 2 2 / 5 b x j w V Y H 2 4 H 8 X z F 1 d 0 A K Q e n y l U h / J + K I p a h p z M k 8 l w 4 F x q 9 P q b 3 x I U 9 z K I P u n z m b q m S b Z + / O b N O N 6 8 c x k + c M N A l y e t + N n L b l x i C V o Q e 7 h t 4 4 b t Y j q e R 3 + A K 8 5 3 l + d c n K A p c U H b M P W e u u 7 x 8 R V T r Z k r y O t o 6 B X x h 3 N u G z T 2 3 9 x s c O E q W L F W T h J P Z y q 2 R W 6 d q M l E R 9 0 g X 3 z 4 9 j R p r R D s 5 i y + u F q n U H W b u M E K l B k V J B R D w H Q r B M D F I 8 9 c n J t x 1 Q r X k Z j q D I Z v w 4 j w m p Z v s 9 c p g 9 Y V L M b G Q a Z l D k S I 0 + E Y V x M 3 9 u p y i 5 u 4 o n p M r z w H D c v k P v l S I n F L 5 1 g 5 6 D 1 a d h G A P T i s x Q X m s F k D r + D E N Z L b L R a K s r p 4 D 8 R C o 1 k P L 4 n 4 C k X 1 b t j P a Y h n C N 1 F u 4 x E z l W g L e e t U G h 4 E T l J j q X V + 9 n j B u 9 x + a a L O n X P o / L f / f W / g M 8 K Y y Q u R O E H L I r o T Q r H U Y B M T 7 + b y E Y q Q m C g u s W s V h 3 5 4 7 4 W T s a E 5 Z J O x i n O N P v L U a E d 5 l I / O b V O C q Y u A + y Q / i 1 1 H J J t H t s 9 W o P j b z + 9 p c D K D c Z 6 a g + X / o t t F 8 g W p B d L c h S s G t p c S 0 J J 7 j / W 9 T R 9 + A 1 s C R 4 C d X 8 3 j P 5 J N 0 f 1 j q k M i s i A w k B G 4 y n + D F h z n w / C l 8 u V E M Y F c d X K a Y g V a h I c z H F 7 e 4 O T 3 D b z M N 3 E a N N C I z Z j P R s R L i / j 5 V U v f v b z z 9 C 6 6 1 j i V p 6 e E k + R 9 x S f b o G g r B C S 0 z N i R Z S A Q + 4 9 7 j s 9 I M E 9 k 8 N d B F 7 b 5 Y b y t f h X 1 6 3 c R h / L E T H h C M s r r K h V Y J H W N R i p 1 u z k n G K Z i v g 0 a b 3 s 6 z 4 G u H U v z y c I v Y r H t Z y 7 X L M 4 4 + r G L K 6 c v C 0 j H Y k W J 6 W v p 1 g J r K e L g C s o D o U w l 7 W R w a V F b q q Y E O / h J 0 c f F 2 t P n s n c U U Z o S 5 y S 7 c M z Y B y F 6 f p B t 8 / o G a C c 4 b f v b h b x 2 W W P d t v k d G e E X I 3 1 I s 9 4 j F C c z h D E G T r B Q R A 9 M x S a 9 e 3 X C G E r r i e d O E F Z / P w S h V r T N Q Q W + u a u b D z w r G u L o p o l / R z Z x Q r f 4 W b C s 5 U 3 r 7 / e H 7 X 7 I w P L R F T i / w f m O y Z / m z 5 m v J I / 8 8 K Y Z c 0 W 9 7 y e l L e o 3 2 X e 4 / d M y a w l v 5 + u 4 1 p j e l u H s w O O + T 7 k J 3 3 6 P S 0 W c J T F u n 7 D n c H n 2 s C 4 B v G p T b x P 3 h y 1 K c 1 Z O j 9 z e P l Q 1 4 8 n 6 z R j j S B 7 k s L U y h X C J a V v L 1 G w S A 7 n 1 1 2 h n J A g g 8 C W / j W / t J x 2 1 T 6 6 h l H U P z y M 6 e 8 6 u u 1 e d L o 9 4 g j n T q o I F 0 R f D m N 8 / S 6 u X p 7 G 6 1 s U D Y V / 9 b N B D N o E w z D x 2 2 E D B u a a T 2 M x x k F C r f / s 5 S B e n B T F d o / v L 5 i u J t 9 j G U b U + 6 9 e L 4 k H l r G a 3 O Q h N o 3 + J V D C V D D j a j W N j Y z i / B 4 M 2 W g P s N Y 9 u l 1 4 Q / w o G w q o C k J r 5 H x M D + u t 8 L m V b o m F M Z b 6 o j + N X 7 5 E V A / W 3 z 9 9 l B Q d + i G v 5 F R H w R J / f r c R S j s A Y B x U d Q T W W K 2 0 V X J I B 1 3 w N a 7 v P E d q v 4 a h L 3 s N L J 9 W a h n X w 3 E 8 v z j B 8 r T o 6 5 y + I O w L l A 5 4 6 3 d Q T M R l 7 o t r Q C f d Z m G f L 9 q 4 f 8 6 9 V j L e P c O C L n G 7 3 y B g L f L 9 7 L I a X R T y k r 4 b Q 6 6 2 4 C o t q 8 Y A H A X 8 6 t I j B U p E H T U / 0 G a n s p + Z j v d l j h J T f V i g m n n o p k A 9 S c m 4 d P q x E l F R t P W H / A c m N z n P U Y a q a Y P A W g 3 e d g v + n 5 C s 1 1 G e 2 + E Q t + A 0 G j I r M L t H S J f V V Q G N j 5 T F j 6 e j 8 v h U i Z R U B K q C Q I 0 g V q f X j p r r V Q 7 J 3 K 4 E X 2 5 g G Q J j H o M 2 h Y w n + t d r t C F u m 2 B U 6 K Q C n y 6 t l 3 j I N n k G 0 + h S i C Z P Y i K k j 5 v r m / i b 3 / + O e A S r 0 R p E Y 3 0 b H S 3 J 4 A V M 1 Y l u d x H f f / c G Y a h H d 2 D N r e i 2 N r l w V I Y d 9 J 8 T i L d g m H 0 u t L 1 D + 2 + p + 7 O X F z E 4 O 4 v 3 I w c 8 F H 8 s U m k Y o U L g i P e W 8 w n 3 W 9 H s 9 h G + P v A 3 4 G 3 U N G R z c l + P w u 3 5 Z y e N G C G k G 4 Q 7 G R 8 L + R m u 0 5 e n Y / r t S C p w w 7 S F 3 s k J 6 Z 0 4 p O 0 t V 5 7 s g c m 1 h U 3 4 c I v L C D r j D 9 f b u D q p x L l W R t p Q j p b B X Q 1 r P M n V C t t d J 3 7 z v o l b W Y 0 X u M K O H L r u b z q a x n x / g r u I t W y i W D v g o r m P s 5 4 e Q i v e D D f x q u / e L 3 A v D E C V i p E 6 N 6 6 2 2 S u s 7 f j m u o 1 S q c c v n m 8 o H 3 E 3 x X X E 2 r v G c b k b g h + 4 j f i 1 U S e s + b F D W r K H J i r O Q O v A X B L d Z 7 p s 3 i l C B Q O h g T 9 l w B R O h M 9 n V m S j x U 0 Q K d Y j g j I r 3 8 h K 3 j l u i P M R V U y x 6 9 x + u M X + C O r H b c k E b k 4 c E c h 3 6 b g T b c d W M n p x 4 I P G n r q Q J Z l H K + Y I F T D L C K k J d S s U l i f t C L v a 9 C c F S p f O 1 e Y T N G A r P B 7 N D h q H u r p C 4 V 5 Q 7 2 7 d J f S q 4 4 Y Y a 9 p P c H h A R O I B o G X u B c G 1 g x t t 3 K V 9 b R 5 f v 3 0 d 0 C y H a d 3 k 9 9 v f 3 c f r t + M 4 P d H F H c b 5 5 U l O Y s 8 m x I / 0 s 9 r s w 5 i 1 a N O f 2 W g X k 6 n u T D X u l s Q F j X a 8 e H 6 O 4 E b M 0 e 7 7 v V s z p N M R v + K C 7 8 D h c P 5 y 8 Z C X 7 m s d V 7 D V I v a D N g 7 9 i z g H M j w m I K 0 z U p D r / c D l R W c Z r w b 3 u G o b 4 m P g k V f Q 5 g v o 7 A I C R / L o L f m r O V f o P j q X s T k K + X 7 i X I 8 D C Z t 4 c b a L L w a R l q d J 2 x 6 X p i w r A J s 8 F a m e O 5 C / v X e J W T 2 e 9 z Z 5 8 M 3 9 e B L f 3 l F u c x J X Z w E s E f 2 m F q m E J 2 + H W G 9 g c D 9 W 8 q Z z X 9 K E + k w O 7 1 8 / L F E W F 3 E P z c 8 R v l 5 H L E E T t G G l u g G + M X X h f R i y A H n l D 9 9 d 7 z 2 z r H 0 Y S y 8 J N k u h K Y Q m d / k k u V 6 P h 0 W o u G + s 9 K l G L w K G 1 J a s m F v t R U m Z y 7 z S S 2 a D I O Z Z Y d 5 H b n a r o y f x T 2 U K D z I x Z W m J B P J 1 u e h J x l 9 Z y e H K J U O 0 p + A + A e X H k w g l p 0 L g K u 7 b u 1 2 c E D S 7 Q k L r k Q y R 9 T 9 J i X A V Q z 3 u b u + j 2 + / A V A U + U w o w A u X Q t n p Y D Z w 7 l + 3 b z j M a H K K G 9 N x w l c g L 3 A c J m / 1 5 m h z 1 Q 4 l N Y H 5 3 D F 8 O r H M T b + 4 3 C O W c m I I 2 a c M R s f n 8 H s 2 p B a Y t r L C j p G 0 i F + f e q p U O 2 n 6 H V a r i E p 7 B s F s C c O K N x g l h o P G O r p f T C E J r n J W N J w j 5 m T i g L W 9 h b Z y M d w f 0 a j k n f p s l D h 1 s a r S w m k 0 P w E E S q G d b 1 R U E B + D K C e d W f R m f D R b x 8 l R e w T X d Y 8 n m K / j N v j V i v R 5 n 2 S 0 x Y 6 5 4 c O I Z p l 7 g N n 7 9 0 I j x a B F f v o i 4 6 t C X f S u X c X 1 + U Y l T d x S n V 2 O s S M x F 7 P a O + O h h 1 o q v e P 6 s 7 6 J l X F 7 c 4 P f T S u K z j 7 T + 7 M o J Z a 0 x L q N 9 F 1 Y s b C p E a S 6 N u V z B 4 z S E 5 S + J 9 e b p Y X h 8 m / g B F 3 h Q z k W p q J f L W f K x 7 n z t P / m n / / z X + F g Z 0 B W h E J F 2 S p x q W s t 9 H x m H y L D u N 1 F D g C 8 q f d S w J o U r L U E C l z d y B C w H H J I 4 F v S 7 d S p m d I 0 8 s m C r B c A I n + 5 G o + 1 K h K O A 4 J h T R A 1 p k d S e t G 4 T e Y O c I s S q n 4 D y 0 4 n y O S x P A Y / z E m k 5 G a i 3 Y q s + 9 / N p O t x T M + W m N i y h w v + Y / A 5 r k k 8 4 h F D f f L 1 x d X f E t 0 N 8 Q F z r 5 2 e V e I 5 V a Q g 3 z x O H t p X 1 U 8 p q I K b z T x 3 8 f S 3 3 e O 4 8 C g / Q 7 F 0 t R K M b 0 9 U C l 3 g f n o i k p 2 b Z O n + d 5 i C W 6 x X a v B m 3 o 0 7 c j P r E U b 0 Y Y 6 U d x q 8 A d x 6 F p j f g B R 5 o + i O 8 J c 6 B T P c z E w 9 d M F x H g J o e l t l G a G v E C 7 i 2 y 9 k o F r i F O Y h E q T p C 4 b I f 7 c c O i d r s 2 r G Y 1 a M J L 9 V b Z c D I e e l u u l m e l + i c D 3 E S M O k h S F t d X s / 3 O E H x n K F A B v R T w Z H W 4 z H Y I l + v B Z 4 R i B 0 C C I f B c + u 0 N j S T O N y C n 1 a 7 S Q z l k X X w 1 H K a g 7 q d T n H x C n 3 E W 6 F V i c D B D U L k 3 i r x q a C V H d p a N a c t U E K 0 q Q J b E X 9 t k B t j u 5 w y w E I 5 o F L 7 v / 1 f / 4 t f d 2 H k I j S l + m x O t 4 t K E r U Z k 0 h n K g a x 5 k s L d b B O p q N Q H T / l C 5 f H K 1 A S j n a T e e y C c 1 G K p s G q 9 d h R L Z S 7 Y B 1 q n y 3 m I L 8 f k 9 k G x m 2 n q + L E p C u a 1 T Q t O D + 1 v w S 3 Y m s 9 t P u n p J z F V 6 C B Y 4 1 m e 0 C g R r N F b G Y u T k X b 4 m 9 r O Z L B T d T t t 2 Q + q U A H N o 5 + w p y P c e c x C U c h i E w 2 x w 2 6 n c y T s A M 8 2 K v B L s + f c 0 n X G D d q s Z r E b H l P P S o p R 6 V 4 m E r C 0 V G X E e E a N V d x 2 t / H 1 W k 3 z t v E O 8 t J T N Y w D M x R c 3 U B Z Y g o 0 n u Y Y e X v x i 8 I y i 9 j v G o F + g I 7 h I g 4 2 k o / y u Q r / T h A W r 7 x P x 9 + c 5 v O y / N a P L s o Q r d a g G O D G Q V M D U Z G N X M d d 7 S B G 9 d q n / C b 2 H E + i v n s F o s z g k 9 g y q q H 0 j i K B y p R o G 6 D O C e m a l G / O 7 I r 0 M + h / R p x h 0 c g u G 7 w 3 W i D V X I Q p e z S 1 Y L r F t o 6 y M E q z K O C U n I h Q A c L R W / A X T V + + x r r 0 c A V 7 q 5 y 0 G E E v o 3 1 e g p D O F z u w S 9 t 6 L G I H j 6 b 4 y e J Y z s s Z d P F d 4 V L L d 7 e T t P i u q Z T F 0 t L J m / p R 4 z X u M w T 9 8 Y B E 7 Q h k u I Z / H j o a 7 q N w / t 3 s H R h C l 0 E g 3 s 3 u a F b c 8 h b x J m M a f T J a z V 8 Z I U g A S n l S j o w n 4 m K 5 w T n a v 8 O Q K l F U 0 j 9 R 1 l d O S d K 9 W O P 3 6 c O c d d a u B R L C L I k X h i k Q P X b H R C x g s l X U W 8 0 Y 3 h v y w 6 5 V v G X 6 T D E U 8 t p K a n a x v n z y x E 2 d c 8 n S U m S O Q 7 C 7 F k M D q H K l h 6 8 e D N x K U 4 3 z t C Q r s 3 b o n n S 3 c M 6 b V E S F R A / n U 2 i 5 x 6 M 5 L G k z E f J O 1 p 0 F U Z J u q X U 4 S g S 9 e z B 8 X R 9 G z O 3 Y I D N O s L U p s 9 d g v f c g g I 8 y 8 0 M o b v j t 8 L g L t g + 9 a F Y s A g b / H a H k 7 X 8 t t O u t m H + Q V y P T + J u 1 k y Y b U 9 c 2 d 3 K C k a H e b d Y E P u i S 2 N s 5 3 f z O j n 5 v L / F J S I v 8 P 3 u j S O E M p 3 L b X W N y k h w C t U n S c a W P z b A u 1 y M U V J z 7 8 B 4 x F r t H s I R 8 V e v c M M G 0 B 5 6 K R C b B C q h K 7 x E + T v c t e 9 u t / G P P q u D B 4 f y I U 5 i M s U Z J b S g / x j k K h Y B P C i o s s 0 t 1 r u J c j / v A i n 4 9 S C g n A 4 B 5 r J t h Y u 8 G 0 z 0 c L p C q D 1 m T m O Q c p p K P L C 4 W k a F 3 P W L z u u V V p 1 S l 2 4 e X e 0 y L H C 3 X M f F i X O b s 1 g s B 3 H S b S G E x H V 2 6 e H + / d 4 D S w z + y u C N S H Z D V m F Q z 0 D Y u q q b D t Q h m m Z W F 8 4 1 Z B I 6 G T M 7 L Y F o D K C c N P v d 2 3 3 c T 6 r x 8 m I f n 5 + r I w G e 5 5 Z V A D 5 N V u N Q 6 f 3 D G O u E + 4 W W E N n u a 2 k 1 t y B 9 C c F c e l + N y a 4 X N T T 0 L z 9 T L 6 z S T K s 1 y z I Z 4 J A O t k i d s H H W / 1 N J A X f A 1 q B a h O Q c C E q t 3 p C o l p U g Q k J 1 9 g 8 X o 4 p A P Y w e o n P a A c 6 i c D 5 N S U Q Z h j L 5 R 9 3 6 / N g s N K 0 k q u H 3 P 8 R s h / + N F Z O t a n X P l L u C O b q J e x d u K l Q q L n f 3 u s J / s s S q 4 W 6 k E u G + M N d g + m b 1 e b y 7 b u V 5 7 Z A W n C C o c l 8 C g z a H f t V m j 1 a w 7 n n T X v u t W D f 3 T v 3 j V 9 q C Z f z + e h N v p x 5 Z r a p V I d k P y x Q 6 P 0 3 w b v Z F P O o x Z J i w J d 7 D H V z P Z z n 8 X I F h n 1 + 0 c d / O c v L 0 F 8 S P H n Y B O i h b L I D W 3 1 O D X I 7 m 2 k v 7 b 6 O 1 V G Y q c C B R i d A 7 D y 1 1 7 W J S B a X i l A O a A v 6 U / o p E g 7 B B 4 Y C e G A W 7 2 f W A G 0 t j N F z M a 7 v 2 x a H 7 N V a v m o Y C G I i V F L L B o E z s e z S B y i f 7 B U y e Q u W S L Y 3 O r v p A X T 2 s O t Z a + e V 5 5 f 3 1 T Y 4 z u A q g g T l 2 k m + 1 h i Q U E J k K l B 1 x o K F e c S u 3 J h M I B R 4 E u s z D z u X m Z i q 8 H T f i 7 Y N 7 U 7 B o 1 P n y t B Z f X o p o + y V p P i V J S c m A 1 P X 2 7 T d x e t 5 D g 7 Q A s m m X g U k Y d G m a c X 2 / i O s 5 f j k u 4 v / 4 Z 6 0 4 r x W t p T a Q Q U S 8 P 2 v 4 5 1 A q B V y m + 6 M p 3 T u y J 5 J l E g g K P B L S p L D n c 7 4 Y d N f n u B W z I f F I J f r 9 f j L T R 0 n t y a 0 y Y k i d F B b + 4 Q j t i u t 2 P 0 Y J t O j H 2 x M s 8 A a F 4 y Y 5 N D v 4 H 9 R P o 9 f s l 2 q o 5 N i 2 y m h b X c f D 9 C 6 W q 6 m V Z z y S I 4 b 1 C 3 D e i u + H u F 5 4 G J u 1 2 + 9 x Q x C 0 m k p m N 4 c 2 M B a x 1 5 5 7 a m 2 T l s c l P Z d Y p s 8 v P O c C 9 3 N / E t / e S Q v p J T 4 R u M w v L I 8 4 e U x S q H x m C T 7 8 5 t k W s l 9 1 A 3 2 W 8 3 i Y v Y n T w a / i + V U 9 / u p 8 m V s 7 U r H a D w T J E 6 N y k k B r n K K A E t X S y N 1 a G v 6 k r y 8 w c G j d w Y v K 2 q F z r Q c t Q 7 M a H s u S H 3 f j W n z 7 f o H w t O B b a A s O f n Y x i 2 c n W i Z q p k 3 x q m I j s g R g r Y s u H D f 3 3 V h P I k b T e f T 6 H V z K a f T x R E 5 b n q K L P M h T 0 B d p A s p V e k a C e w N f z h f L q N y 4 f U P h E S g 7 w e c c k + 0 o U h 0 r 5 c y 5 E 4 R r E J P L d f S L v S C m X f c U z g 3 a c 7 u H y J j N h 4 l B X M Q 5 R F I A 6 r t V f P l C r a i A H o A + k C C T d d o 5 / v O M 8 J v r b + L F i 8 s c M o Z d 6 K 7 L 4 7 W E + O 0 G v L V O 7 i O 6 H q / j x X k 9 L t C s r i w e L 1 w 9 j o Z D k E / 6 l Z z Y B H J a N W Z 4 0 t 6 P p K K F i y D J D l T H R 3 G X B E 5 G 8 n 7 G U N 5 Z V m K q 2 4 W b 1 D + F + c m b v E E e t b N H f V l V G Y V S s 1 I W g X d G f r G 9 i 7 f X k 6 j 2 5 j E Z n u X 2 d l 2 h J r g 7 r r S 2 v s f k n X S q g E + v H b Z C u e V K e u 5 u t k 2 I W Y m v r 9 c x g b A r c N V u 4 t o h O N I K x w / 6 j S l N f o L n F C L q t 8 + O B p 6 2 l v H z 5 7 X c Q T u D U b + / b s T b Y W Q M 4 x I w t 2 H 4 h g 8 t N / o 7 B a r g 5 Z B U P v w p A D K u 9 i 6 F B O G / 7 G 3 j 1 W k 1 X t 9 t 4 z d v r n O U 8 K t n n f j L 5 / 3 Y E D + 6 J u 7 s r J / l H O E b e j Z 5 p 4 Q V K 0 M M F L I h q / X p I l b o 0 8 N o j R f j x l T j a I s R m w J 7 3 e 0 Y 5 F 3 D I m 9 H l f j + F s + G G O q y p 5 u 5 Q O l U c 3 t + o F x W 6 3 l a K l 8 M 4 E E v e m R O c x x x 2 q 1 3 c 1 T 0 9 h Y F M 4 W H W q 3 4 / O U g N 4 U G 4 U h a Z b 0 i l M Z i X k H J 3 y J 8 / b g Y n E b l + v 4 7 Q h k c A d 2 5 J L 7 M y + W 4 u p J B 8 v T N J C U Q r 2 B a N + z N s B B q F T e q d T D R X R r V b X S S + K S H V k A y r 8 e V H F G 5 6 K s J F S U F q j B I S X Y A L Q G B P d f a w + Y X q 5 v o G E y S L V k a O O q V Z j I c D R J 0 7 + N m B A H r x A x b h Q 3 t 0 m i j H U A F 8 N r 2 e W c D o 6 D V Q F A u K T k 2 9 5 N J h j i m H 8 / s J G Q V b Z f b A Y B 1 N p u C k R X a 6 y h Q l A N v E t X B v x Q u y 1 H 1 G l z o l + s + r P a j G G K h V q k R c d W a 4 1 Q b z c o Z j H F O H c W i H U E q s N M 2 v x W G 0 c w z E V U 1 r l m r 5 p H J 3 9 3 t 0 K R F 6 7 r k 0 l f D g C b a R v H B L J v V G H J 6 + r / K E J c G O J q 4 l + 4 y / f m z Z r T d J 4 Y V 8 B S l N 2 + X 1 I z l P 8 P y 1 X b Q O n I + 6 A 0 4 3 z v K a r 1 2 8 p B U G M L c Q z A 9 R 3 x A f O R K 7 T o C 2 W v L p M v w l T n / 7 v t m T C Z D n t / F G e W c O F V I / o P / 4 S 9 g / D L f 6 J k a a w i / I K Y e j d w b h q B j 0 d 2 f t k V p O z + 5 h l F 2 8 O q Y / k 7 W W I T 6 B k Z u x j k d 9 y j k 0 X K D l Q X P x E u n V H t x A j 1 0 o I B b q H W j 1 7 j R O + c E d R e j i x J v o o S X 0 Y V v a h C s 6 j F o 0 V f 1 Y G H X G B g H x J b F D a S 7 w 8 m o b N v A W 7 u / m 8 X J A H f W W V 5 d y b f v / 7 B 3 T L 3 b G p B Z M y 0 l H x F W U o G m W H s 6 z e f b u w k S 2 4 5 + S r b C Q k v k 0 9 d U q 4 L S 3 D 3 p s n o R X N J j 3 c V N 4 o I 4 b s Z z A e t 2 O 4 N A m l H M K g w s U 6 Z L g w v k / i n z a + 4 9 8 l j / 1 k G N p Y I N 3 K 4 o 9 i y J Q c 8 D i I 3 3 t J w q B y D R F / 7 7 J r W X g i P 8 V D u f u l l u F b 2 z T v b o K F C m P O N b T U 6 / t f i e G O X S F / X 3 i t j m e k g A P k J h 1 R d x c T q i V y u U 0 m W c Q Y O s P 3 F 5 T O I I n P L h 5 r z r h 1 U 8 P 2 3 k q N 3 b 2 0 1 8 d 0 + g D d O 7 G s T A / C W u W x d i f 3 9 / O M Q E G J e 4 X M 3 m O T h D s / d R A i 0 n Q N H K j X W Z g H b D 5 0 p B I g T f A w N M 3 W g s i R U 8 g / H E 1 X D x 7 c 0 6 X q P 1 P X M v g R E X 0 E 7 a X / U W 8 d l F P X c 5 K + h U k D A 7 S q h a m a 3 u 4 9 u x y h b c 4 P 0 M t r S B B / L 7 t 2 / i 1 d V 5 n P V P w J N C o M U h r K h 5 o A 7 2 E L J t i J W X f P F 8 P I 8 A a I E e B 7 I e p k 4 t T B E C F I L x T 4 7 A u S O a 2 L e 3 i z b 6 o w 0 d n m L S J D z G l 6 u t g 0 G E J u D o 3 X 0 t L k 8 3 c Y b L 6 J x Y L U 5 i O C U f 8 d 8 5 u P a Q G V d j z e G v V P 4 e A E T s z G P o 1 k K J K w N l s K l y f / c e J V P I e E z H m C C D R f k E I D 4 k G Y X O u l X Y j V i Z x w G B D 2 V 8 b m 1 p X / h 7 U v a T 5 F C F h y j m 6 T 8 A 5 e 7 W d h d 3 h b 8 V i M x R Q J i w D V H V y c n J w k N b t u u n 7 o s j V L p L 9 z C R L o r H 5 5 6 c u L g T K 0 U d g J R 5 j + W O 6 e n 3 v y s V w l A H f 0 b T i 7 G 7 V d G i l 9 3 S 0 x Q o + w p T a d n 5 b o w g W o x R y 4 5 U t + I v Y 4 K 2 0 7 r n y w E 8 j J J n j t L p 0 u o l 6 E o 8 w o t 6 g B N 1 t 5 w f M U b a 7 z q 4 Z q v 4 h v 6 6 Z d 0 5 m R P U 8 Z e X z Z z f + e 7 d N F 4 j s L 7 v S e b Z 7 h E M N N t n Z 3 M Y Z I E x W i L 7 D h W T k v m l E u E 2 9 T / r f M 5 N 3 d M 5 b r 2 q X d f b P j T i D c L 7 / e 0 s e i i t B d y / 3 C z x J n b x y x d 1 Y j / d e i l k 3 O 2 L 3 Y C / S h h A M n x 4 N / w O z K y j 3 z y L z v a S Z 7 3 4 F 7 / 9 P i 3 O l 6 9 e x W / f 3 M V 4 g z f S v Y x G E 2 E 5 I G 4 f u K k I u C d j 6 d r X t 3 h F 7 R l M r R X R y s A j 8 G G e Z Q h O r w b b + N W J x 3 l v K Y O g Z S x X k v j M T 5 U t A r U x t q T v 4 x m x b N O 3 n D Q J O z A G 0 P e 0 T 5 s I j K O F Y F 2 2 I 2 G z o K W x 3 W b p 4 A b G A G X p 2 2 R q w O y g U e X t z e / 3 b Y L V D K A P 6 b i 2 z 4 E I 5 1 m O K 7 E z C R P P h E 1 G 8 v v T J F / J w C a f H L 5 m e s r A 1 j 1 B C 6 i 1 e x 0 6 X i M G m I z x R X u 4 G Z N E l q W b w N Y k b k q G h V h Z A 5 U m Y 8 s M 1 F C D e e k K T x 2 O d Q S O Q L L X i R Y a + a l A H x H 6 N B W Q H u H 6 K D 3 J n o r i e A N Y V s D u M c L n z 9 z u 4 C A E j K / k H F K e H Q j e E k 9 8 l r 0 z q K a D W y i 8 B t K 5 S D T 7 V i 6 V i N p d 7 Z i j T N 5 G 4 W j f d r h E r u S + f Z j H m 8 k y V r i 6 l 2 d u 7 3 C y c o R y u o 5 m 5 w W + P z R D c z 6 M N j E e z 6 L T h 5 E 9 s 6 + t 4 p n g D T R y A r j f A S Y A n M x H f D p + F X H V / y o H n z 7 g i v Y F w Y G J D S 4 q 4 g / j r N H g 9 z E j e q 9 W s a 4 o 1 A E W 0 D 1 Q T p B s f M E C s A 5 O 7 H O K I / m v i R / H i C d / + 6 t U n L f g 8 O v v r 3 P l i e + 9 a m J Z 5 8 t V n F 9 + h V A N o D 1 R O n X r 2 n u C c R W r 7 I p u j 3 I b 0 j d j u 6 n b R F S 0 4 E 1 3 3 P 1 S F 6 1 V / J w 4 + h z f c t 9 U o d o D E 3 3 i e w 6 A y W E o h F 1 u k F R x Y O X h s z 0 u 4 D 3 e 1 9 V F j 3 L S F a U t f c U D f U k F T l l 5 3 G V o D p J M o E W 3 1 y Q m x L v 6 2 2 / / 2 / 1 5 9 3 m O q G X D S X Q b t g I Z N r 9 k g y U V o h s b K G d P h Y R b i X y / 5 a d 1 Y T H M n w z J l Y E 9 m m S J r 4 u X B 2 G J I r c r t E Y Z z u y 4 i H M 9 h Q Q E w G j M V g t h 1 3 / O W h W Q Q w v C 6 E 3 v J B 9 T N 5 b J E c f x X H f A o c w V C L D z u q B C Z 7 b C 5 P 7 2 s / x n 8 v 4 B 7 v x e + m J 7 j z n K U 5 N v D J l O F j E 4 a + X g D d w f u x r s d C h n T Z b 8 U L Z I 0 Y c a v J 8 5 + F J y 8 U v 8 p J B 9 u J M 5 X Z X u k V f r B W 3 C c H w l h I Q x c d d y R y w E H q 3 v s B h z L N Q z 4 m b c H u K s 1 Z p 4 Y k 7 M Q b x Q J d Y w w p / u b r B q u D U w v S f e O n C B w w d m U U f g 7 q L z H B e q j D K W J A w 6 9 M B A H u H y t y N l w 8 U d b h D x G X f b j T 6 W 8 h z 8 a 6 O w s L s m m r y e G y x x 5 q P i i v G 4 c 4 9 j L K d n s c I a K 5 x a g e F o T A 5 c O h j q / d v f x s s v v g K X P X i h E X 3 i 8 + k U 1 + s E 6 0 U 8 6 M 5 Z t 2 O s E a 5 K q x b f v 4 U W 4 M y 4 D p A S W v n i r L G L z 3 B F n 5 0 5 R 4 W C 4 f k W j 6 X m q J 8 W h p x L 6 p s u s X L w R 5 e 8 r i 9 s V v r w E U J q X c 7 z 2 Z f s u w N S K D U a y L F k a G Q M u N 0 0 4 Q P P z X A H + i J q / 8 l / / h / + u t X s w g 8 I F J 1 y i Y f W w W F z G T g 1 q M z w J P n 7 e C e J f 7 g E u i Q / u e x h l v c n 3 / W p 7 c w C D Y w w t b o E x 8 C u i y S D K t A O S a 5 w i 8 w n g S u u X n a 7 q e f k G b z l 8 m J + c + 3 X f P e c i r y o 3 l X + M N G G g N W J b q J c N C W C u q L z u A r g j k w i P s N N / t T 7 f u d y E A Y F o h b K t X D A p E C r v P L T U R K V r c q M r 3 u C I + c D O 2 j a j Z r B + J P 7 5 M w M f o I S U n b + 8 U + F c v g T t x 4 Y J D N N p 7 4 D 2 K D X 5 0 U c J a q p h h b W N a o j J O s 9 b i Z W y Q N O X J u r U s v z + L D q j o 7 1 m 5 6 j y D 0 t D n X 1 O 5 0 M o D c I o j G W w r m H U Y r W X S W + c 0 8 a 9 L H l B j C 0 0 N Q f J Z 4 B K h e Q g S M / X a 0 + X N x C B l c i U B c C V K 1 c 5 g C R + F t t 2 / H m I e L b 2 1 r c Q I / 7 G d Z k h g U A v 6 j N P H r r g f j F N 4 5 s c X f x m b C w q 1 h M p t D J n d F t 6 N 1 B 8 c L 4 m w b 9 Q z n k H J E e D U E B u L f M y F E 4 E f 8 h C a j M r X v t C C d W H f f M 8 9 j d l 5 X D + f T f h a 9 v H n Y x m t B r 8 H y G R + M g l n + 5 + 7 k Q M 2 l g 3 / 1 0 r V 8 Z k F H A i O u I 6 + + H s 5 x c 7 u N l v f 3 u d V T + z X f / L 1 y + f r o A j v T d P b y h 7 A 4 / t Z 1 b g D s N T N 8 H Q S k p N f m T e 5 / + / p A A z M G C Z B 4 E Y I n l M A D 3 o H 7 3 q T i y l P 0 n 6 3 K B h s g 4 Y 4 e F m l k C T Q n j 1 H v Z I 7 W j n d F 6 F k G X m S h 8 b N e P r M s N e 6 g E E N r p t P H l s X U w 3 M N 4 g l Y K f G N P W r J c l n q S h K K k Y g l N j 5 l 8 W n p S v r u M a z K c x 9 U l A f V m n e 3 5 a l M z J O M B s 4 M j x 3 T E j / 2 y / H Y P k 6 B t f a l C t Q 4 e 0 A a u U m + r R c 2 Y V L Q t I g 8 0 t O 6 Q w n w / f o j B K V o 0 m Y i a C m B x P 7 1 B 4 / o K U 6 c 5 Z A h c r v Y p + M M l h c F c e b F 2 S 8 J i D r P N M v 7 Z u t y r D k 5 t E 6 2 v a u k 1 B n H S v A J e 6 z / A b I z C s 8 K 4 2 X t c t H n c j r 9 D G M E J C s r 5 m 7 u H A U z f z 3 v r h b R U O f s G R S s x z q k C z 3 U 8 G 9 R i P O n F q o L A 4 B p K 0 2 J h U H 7 L B S 7 / b Z 5 C K x 7 a X Z R M 5 z z q u P 6 O s I k 3 L T K q P 6 d 0 5 v S V B o / o o g 4 5 w P r E g H O n 2 7 R y v 7 w A H l z U O 3 D e P 6 v E 5 Y l n 9 g l P L U 5 a a m P K q T S L u 5 M K / Z G n E U y 6 7 e m 4 8 9 k i X p 3 3 i b 8 8 / 3 C W 5 2 U M c K V 9 X / T f / O t / E 7 V / + k / / 0 1 + r q T 1 r O n e 6 0 m k X R r i d u p k 7 H o + V i t g j g h / v m Y 6 / j 4 K V n y A 1 P 7 m f v j V a w q C 3 b Q D n s g / V g n k t x + X W + T 2 E 1 T p 6 6 Q J W Q M Q O S 4 l / E j t c l j y d 1 S X M x 3 t 8 N 9 9 H l 5 o W w b y D C Y e 4 O y h o 4 N g i x J 5 / R 5 9 U U C B I X 1 j Y 8 h I U / x Q C + l + G x w s u 8 p K 0 9 M V t 4 p 7 t 7 k i Q + e e T W d T x 7 X W l 9 s Q 2 O X A C D G P 6 e o 3 m 9 M X R O U B x T O I p t a D z R U 4 G Y l U g v C v I 2 2 j 2 4 W i X g w 7 H o 6 w y L / m c 2 K 6 3 G / R v j w v n m + 2 N c X S j g U K G T v x b t 8 p o j u L Q j e E 5 V T S g o S 9 V e 5 i B G x S U a 9 p 6 3 d M 4 G 3 D 1 r 6 L T P s k V 5 P P F L L W 5 k 5 0 O n L j s z P f Z y u y 5 T c e 2 E m e 2 I 8 3 A M R p + t X f u 8 S y q x F B r h G o 0 c y S z D A a 4 n c W T o j 1 w X 6 H T M / 7 i v B 2 f n + B u V l s o u w X x k N 3 c Z H t W r I X T z f c Y u F y d D r 5 X 8 2 F s 5 8 D k W j 6 H / i v l T S A q D m H B l U m r o k J Q s g p X + V W V 5 j y a S 8 p c / Y N y Q i i u x 1 h 3 e N 3 T j / r 1 J T Q S 1 w p T k p k k T s v n M V k T z k 6 O H B s e j a b r j P H E k Q s i p r N R D q H X / i / / p / / z r x W e R q 0 I j 8 z S a b n + q p z n d h Q W U U i T 5 F D y i 6 A k x f w i 0 9 g R k X 7 I X 4 b P i y C J r C b + L n F y M r z J G v y W 3 U c 7 L N w p 6 t w A 4 p R C A c E o U R h b d w r G N u 8 f + 0 t T T L M q G u d c f C X P W c + V z G V B Y 5 m 4 s 2 7 z / t T 1 5 O v h E s 4 t m m 5 N j O K x a i 6 8 d G K v i t U d Q e x u r 5 t w O r e S 8 R S a 0 0 E J 5 + f S h T v i h E v r V b 7 V Y V Z P I X L 2 f h P z T S 3 + 5 p 1 v K 6 x y D 9 d L p a F C g h n I 5 p I 6 4 E C g Z i 6 0 P a z E z 4 6 S + J H u K z S c L X G X q 9 h i g v N 2 4 y Q 6 W P g F 7 t L N Z J S 4 J X Z O y 6 4 9 0 g o J X 9 V j y I j / y g 5 c c E h 9 O V B F H + d z z + e A F s c B E v 6 z 7 A Z B + v 6 m G r N N G 9 o N s H 5 t 3 F Z 1 O R j W b Q Z 2 S u C e A X + O 2 O r e b + O X L z z u G a W 5 A W I U 6 M U Z a g j 3 0 U M 0 n U w m H k h a u 3 a x D u z t 1 i D q T a S O e t e r U a w Q f E M U V 3 Z 7 p L N 9 U V C u s D q g K F a 4 9 6 U f 0 t k w A p j I 4 y 7 o H L 2 D B 9 s N l C N K o k W / b X O f s Y L 9 V l F S l j L i 5 t F A l H 4 3 U Z y u M c x F 2 b R d B 2 f n 0 G o G z a 7 f T 2 O B p 1 L V l S g H k Y g t U K W V U i N 9 x A g y I / / z 0 8 o A G a Q d 3 D X q V o u a B K D s 6 O U G D L Y z 9 o E o b X x / T z 7 N t 3 A c k o z t J f T m 9 z U o N u B d B d E h 5 L b L n H L o t s D 2 d y W J J v f t c W k 6 t X l c D J y H k e l s B 2 1 y A D T x 8 2 c k + 6 2 l c i K v 3 T o s v a I S t 4 9 v i K o d F f V Y M Y f r f Q 9 s G 2 J c I M h a J 3 H i 9 T T J k O m W Y c 1 8 F 5 d z O Y P m K n 5 + j k t a m 6 L 1 t D C W I V b J 0 U L 0 I 7 / d N p L v I 0 4 8 a T 1 c k r U G h l V a l b v h E l c L R v R l 0 1 i J X G G C i 1 1 v w I S d E d r 9 H f c c H D j S Q W z D i L i F x s 9 1 3 B 8 P y U Q f k L + R i u J k c I I Q L + L d u / f k p 5 w c C m 0 n 4 w q W 2 P f h 9 o s F 8 J w M 8 O 8 A g e I t D a U H n j Y u d z O F W T d p N P Z E J v q D G 1 S j n J H 7 F S 7 g z 5 6 t 4 x 9 / v o n / 2 S 9 7 8 U + + a M S L M 0 c 5 E U R g q Y P z 7 u A q T k 4 + h 4 z Y X 5 S Y W / C F 3 n k h t 9 1 P 8 B a 0 d s 0 6 w g o I O U L H c 6 1 U Q k Q + t 8 G 8 n 9 b i s t + O n 5 2 u E A 5 3 7 r p E a U E c R 0 h B C Z P 4 z Q O L K F n 2 9 s n 7 0 h w + 1 p O D r r 7 s o Y 2 R U H / 2 z D u d p B K s / R / / q 3 / 2 6 9 T + i Y i P 0 6 N A F a 1 m 4 G o 3 c n Z c C V a m N n R o 4 U A C w C M 8 v n n d N W S z C S 4 c Z R p u 5 k I T F f v 2 W O f T p H u y w F X x x V k O L 7 s / p l j I I s R J x E w / L H t k V u v N u I W 6 G m h o N Y 2 v l j G m k G F V A t a T G u j f I x W l o k Y s B H L V g E K 2 8 L x s F J J v Q Z Q h 4 f c U C J E r Z I U s h / 8 O X y S u i m u 5 W B H P 6 S g W 2 P r t w l w O f N p e D s s i e K 6 z H G N h J u N x n J 6 e 8 r y Z S k + h 9 N J i 6 q 4 3 c U V 6 + P Q t Y D n r n a O B + + B Q R w h X B y 0 s E 7 b B a w O 3 6 h G g b I l 6 D P i J L 3 E j v O s A i Q M U n h P o S g Y H X n T B n D P T u f p 3 b 8 Y x 2 e J 6 Z S c L X s s 6 P 3 B k r d 6 T e N w y h n I s w I n l 7 W q d c e y Z L 9 9 D A T V h a l + K U M M 7 8 c V z v k S 7 1 / L s u 0 o 8 4 L J 7 M m 0 R D C 2 e X h S K Z Q H z e t 4 I s A i r S t O 3 T a 4 X y 7 g 8 h X 8 Q w g 2 x G X 5 J 8 q r l Z f w O l t E 3 g j R w 0 9 r A N + O J c 1 c D L L B v G n E y V + v q e Y e O F E / x y z v w b 2 F Z F R u O r t a X 7 z l 8 D m y z R T P + 9 r s b 3 M j 7 + M W X n 8 l / t F S w k g h 4 e p m K 1 Q E R c I o u q w d i L K Z o G I I 7 L W X 6 2 K 5 3 o Q H / 3 O 5 h b Z 1 + K 5 o g x c m u 3 A l 5 q O v H k v u G d D H a m P J 2 A z O P J Z B w E r u A Z v l S x 6 f p C K e W 0 S O E 4 T M U S Q O E o M y A 1 8 n E I p g i Q q f g 3 y 8 J h 4 F q w l L Q l Y p A W N V m x n d q O c 8 6 d 4 W 0 5 2 K 4 p E R x y W F 7 L r W 2 0 J Z 9 X L v w P O 2 i z S U + T 7 j v 8 9 I A / 2 e j 4 m e P 6 z W N F y + e 5 0 C L y s F n W m / f O 5 V z X O T z Y E h P e O o R g 7 g C X Z f Z k V X U E 2 7 k V f Q a F + Q T r 8 c W S t K 5 P m m d 4 A 6 d 4 H 6 5 A g A F S V y V A w k w s p l 1 l z f E I f b Z O E s X N Z Y w 9 n Y a V V x h z E b s + X T S O A e l j 0 q M / 6 U R u i Z e X T T i 1 a X b 3 B V J L J S P + R Z 5 5 H W D u j s o b A X W w Q R j H m M E p 3 M Q U v h U H N c 6 X e B C g B b T x M E H n t I 9 3 X T T C r 4 c r O I L u t q r z x E W 3 8 R Z e N d l c + 5 L O z 0 t g x o b Y s t v b 5 v E l y 5 w 1 h u o x p v h P i / d 1 T N P c t J b A 3 6 N U E 4 r r V B y W L o J l u 7 t f T V + + 2 4 b r 4 m F z 8 5 O 4 / S k H 7 V / / n / A Q l G 5 H l 8 C R 8 P F v R N Y u 4 Y m p C L H 6 u c z m G a F i w h N X F B b h 3 i e q y D v q 3 3 q L p H H J 5 W p q / x W o u X 3 M m J U U h G A 4 + X v w M d f E I i W b d T 5 E m L a 8 y / z 2 J G s J H P n p T Z 0 / 1 I O A W u S y Y R 7 G w 7 e q Q o 9 e 2 2 J L + 0 G w H w / L v 0 6 Q l D s R k k q C q / N w W 0 7 f n p 5 + q w H v J R r l S N k S / z 3 x a x c K 1 w 7 d x Y b Y 3 T c t A b H l L 7 S d 6 0 C f c 6 6 o L C B q 8 L Y M P a C Z U w e d D K a r c C d W t 8 + q R A U K 5 F X e u n / D s / f 3 t 7 G 2 f l p u u b l y f G v 9 O q 4 F C t j x M S v n 8 m t 5 F G b C p M x Q C s t D 8 R B d h V u 2 s w 6 q I t y a l 2 w k d Y M Y J L J y g A M f V l 7 D q C L S r f E e b W 4 f q A d m m j B 4 G t i t x 1 1 C 7 3 D n 9 s N i k 0 z o W K h T 1 p P d + c + 6 1 f j F Z b J s x h U N N z i G Q w L C F J I 6 z D G d X O O s t 3 u I C A R E 6 y 4 P K g 3 k B g h s 3 7 S c j a O Z s f D T G V 9 e 1 D q c L v I M + K a L y 6 o n x j H j Y 0 q G i 2 j Q u m K k 2 f c a 6 F 8 t W r f j X 3 j 4 w o X E 2 G T Z x G 1 f r u K S + f A C r w J 3 V 1 K 5 h v 2 P Y D m Y b S N W y z Y L R 7 Z W 6 z Y N V Z x O p 1 F p X 0 Z H a 3 m 7 e 2 7 j J N T i J I + I v I A I i 7 H H D O 4 9 o R S B K V F Q w p R T q D y J 0 l F e i H i p + n I u H 5 + / F z B L W W g C B + 3 N 3 e J w M K U M g L 1 a g 0 O e V O w 1 X g w D l 8 p R p 1 + 4 f K 5 w b l C l f l B m V l W u C h 3 u J 0 y a x N 7 7 3 6 V z M d 1 D O a P Z b 1 k V p n S 6 9 i f z J / f v Y R Z k y / j Y e 3 n I J 9 6 7 4 f 3 0 c G h d s s + J c g G P g T v 0 M d S E / m J c 9 Y Q t d X 0 5 C C Y g r o 9 + f V u N M 5 l U q 6 v y 0 1 z E N R q 7 I 6 D A j L X H Q L 1 / N V V a s t M h 7 p L j / O n / + f 3 T 1 M q S r R 9 1 g c 9 t V C e d b 4 E f l 9 J K t 1 l V k d N F W j Y L I a z O 2 K L G W A 0 4 r T 7 L O e l P C N i v V 7 l B r 0 3 k 2 5 8 f 7 0 k R s V 6 E N 9 4 V J n v T W o g i L v V G D g R 7 m Y H X I M T 6 P C L z 1 r x h 3 c T P J B q / I 9 e 4 W K 1 s W b S C R h S I P T H E n U A y 6 W S c 9 c A X Y 8 3 o 2 V 8 N 6 S u b X F F H X D Y Y Q n H d 9 / l r u 7 e 6 f P S 0 W N C e P 7 i a h e / u E A 5 q h A o Z J k 1 s c 9 K M 4 W y d b C o R V / e o x R + 4 8 r 6 2 i r + 8 g v c a F z h B 9 r 7 W W + F W m n F d 8 R / u 8 0 C 4 f T t i A j 7 c A 2 f V m I G b 9 4 t g G 1 c J 6 y Y x / T m 2 + i c f R 7 P f N X P z T d v 3 S K D 7 E B K h Q X G z R X a B I y 7 B Y D Q K 1 + a 7 E j Q B m T b f 9 f u p T u Q h O e 7 S Y I J v M w v u t K / F U s + l M V L y i C P T i + V f F w W N 3 b d I V C n J 6 c + j T n + c Q e t l 6 M 4 B 0 Z Z r h a x Q a P I r B 6 + 6 N Y O j / + V + U 1 H 5 i p C L p M I h 1 u W W 1 i a R Q x 6 n o h a L B m 5 s 8 w x P Q r 3 H 0 u U J J + i m r I I o Z f j i J l b W v D 9 z y 5 O n t S R Q K d m x i H M U 4 g 8 e F K L r j X d O l B j v A L o O h Y e g e x R 1 J 6 l w Y N E o g 6 R b y + s E Z / u 0 I L z 3 R x G n s f 5 x Q C B R O B Q L A b H i X + S s D 2 m J 9 + R 7 O H q D o v t W z w 6 O c e E v o 4 V N J r g b b S d W E e L 6 3 q J O a 2 q I 6 3 D h c u K 4 D T u u e G x 1 x z k C o P l f h 3 v 3 k / i 6 7 t 2 T O j H X 3 3 R j Q e E y R c K a D V i g x u G 1 q / g t j v K 6 M u 9 T 4 i H f v V Z N 3 7 3 B o W y q 8 c X Z + v 4 7 M z J Y P o B k z r B X 0 V R u x 5 T n n L g a L U l L 3 2 a o f n 7 r b P 4 6 7 d 9 4 h p H A 3 V B w Q 2 l P V N w O r q O 3 v N f Z A y r 7 U k L h H D 8 8 t k u v r q A V p I k + Z M O 0 i 8 V o i 6 w l l O 9 v Z w 1 4 t 1 k E y 8 u m / D + N O 4 n 9 X h z u 4 6 / / A o F i Q d 0 P X I U U I f Z H Q 7 N e D / Z x f k z J 7 4 9 D 3 A X b x z l n G 7 j 4 f 6 b 6 J 4 9 i 9 M B f F s j S F P 7 V J 1 g m 9 H + o h G b G R q H g H 7 D j X Y f 8 a j B O L l r F y H D 3 E t Q J / v S Z X L K 2 h G 6 P S 4 Y n + 4 m H U O Q 9 W E 1 7 z E d i Z 6 W U O L R 2 x X + t p O 4 7 R b x V o 4 2 1 n P + w a 0 O C l v d Y F + X C P M i 0 3 m 4 J L i g e y A L b X 2 0 L j K z 5 y V 4 y W X O k L u d w e F i W s y 2 y 9 + / X 5 I u R x c 4 a Q Q x P N J q j k t 3 c n X p w 7 x f U v k m T A 4 C V G E U R / + E 2 j m j e h t W g p E r O V F r V I f b j O u z X S O u w O 4 J q l I 7 z 4 f L c p X o d v v R d 4 3 j n B i F O 3 k k t L r K f n F l W 1 7 c E w V 5 F d O U E 7 m O B t b A Y 2 Y A j h y l R K J n r j 7 J Q t l M o R G 0 7 R P P n r X P c m L Y 6 R T X 8 T k E n W d e d M 5 i U / N V p C 2 s M h 4 M V j f j c C p Q k X p O i K N s 8 s o A b f 4 L L F K 3 t Y x u b Z Z H C q R C S K 2 U R a h V F 3 O B e z f G Y j 8 g z D d x P 3 s f o 8 W 7 2 F S n o I h y u H B a L 6 u 1 h N + b w O e S o t X 4 A T l U i Y M / q v X N J e f G P u R W g e Y m W E e k s c y V r T v O t R 7 U g o J r t X D / e j l 0 k X 1 0 1 / K r c 8 q p Y K j T t + O P k Y m / e V + N b x C u B z r 2 9 b t V / O a 7 P Z + V m J D H O b / S h u 4 h X d v p a r Q g d A c Q s E J b R 1 o w z c a D 3 Q F M r Z v H V a O x F p d v Q D + O 4 E g A 5 1 0 U D o m k 0 H n w i O u 7 H M 4 V x c U q g D u p 7 C d d V T s p L G 5 / G I 5 x 9 5 x 9 z Y c g y h U U l t S S + Q f B 0 y K i t e v 4 6 W 6 N 9 w 3 z b v f g c U l 8 O k x q z U X I q N t l J 0 5 O 5 j 0 u B O I I w 5 E R j 8 z 4 d y U V m 1 R I 2 y u f Q 5 / + C d Y P 1 8 N t D x m s l m 4 e U k L O n 6 + + w S 0 q F R w S 3 4 U X Y b F b v g r G 8 + i M 2 W Y z t P P S c z W c x 4 L x 6 D O 9 S Q X r o J C r V z 5 q 5 p A + 9 I d 8 o I 2 E E u F T 3 L W w T F q n t o L h / Y S l n K C 6 J A 5 0 s W 1 u H E X o j G 1 y J J A 4 6 6 x x F v 3 K C Q y N E P F c D 3 y M f v J N g r H D 1 e q 6 H w u G I p Y Q h R 5 V I F d 9 i J e p z 8 N Y O v Y R V / D n L 7 r x 1 b P A h a S N l D g u + E b c z O Z j L N A D s d k 4 1 8 N B O f q D g g Z / M 5 R u s 7 4 A c l w 4 t a n l t I Z 4 K l 0 P + s R V 2 O O F l G 7 t 0 i r W Z X J / 0 m P / z 4 c U c 5 R 6 w 3 O n b 9 R b o t j x A B q F X z O q i x M U n u 8 v H o 8 i v n 6 7 j a 9 v i R c X b e I t j A n l H X K Z g 4 w Z 8 e / 8 7 n V M H r 7 F u M J 7 4 p u W 7 V J a x a 1 i S V Q P z w K s Q 9 8 y q K Y R p u M W T w q A / k h A u a P U 6 x 5 q F Q h E l 2 g a l 4 M 4 U t d y y V D m + z g d C e p 7 l E 4 g W n v v k p J C h O I i o m k I b D 0 1 t W D J i b t O D D D 9 L k M i n K R W W E M + w y L m X A y f w q 9 2 9 7 t B p C c 5 G T f l m Q J J b J h C x v n 7 J p j G 7 e Q u 1 3 / + / C I e 7 u 7 i 9 Z t 3 O T D w a X o a j 8 n w K o m C Q P O i M K R C D T e 6 v Y g u / r e z 9 x U Y d H R H o D t 0 I t M 9 Q q V e V 5 8 b b / y U A v B + u t s y i / W D A 9 s 8 6 1 2 C u 0 t + w h D c P 0 J g 2 N J G O a 1 c i K Z k g 9 B C a Q d T F G A 4 A x r p e r t 9 w g M s H w j G f e X O Z 6 / W 8 Y / / A o 2 M S l 6 j 9 S 0 j B X M y X 6 G i b B M / 0 l U S G 2 K h K v F P h 2 C m g y l 2 7 2 9 a S u H l 8 i U A m 0 0 3 T j u X 8 a z / P M 5 b z 2 L Q R J h b C D O K c Y E i 8 S A b h 9 W L 3 k q O z e 8 1 r J Q v O H A l R X p J C J r z g Q 6 U l c E L o e K 7 b p 4 F u J P w 8 e e T H I q H j h 7 n L F i u R 9 S 1 + 5 u 3 z f i X 7 1 v x z a I X e H n g Y 4 S R e I j J 5 C 7 m N 9 / H 4 v o 3 s b r 9 D Y I 3 o b 1 B N M 8 / w w C V F + Z V F 7 l 7 c Z t W A F u U X o Z i U B b H o i U g i q N V x W J I D L o D 8 5 Y T Z c u o y g K t 8 r C 6 j 9 H m H j c R j Y L Y y w a p N f n 8 O O W T / J M J / J W f R 2 a n E Z l T 3 j v e y 1 p S u M r l 5 i 4 H E S x 3 d P k e r y x C N i q g T F V Y r C c R + f d J l N b 3 h s n U Q P K E x 5 m 9 e v 4 8 m i 3 i E o K B 7 O + x H 4 f 0 t G 9 + / 5 C y P 2 h i 6 s 0 j B P j d x L V p 9 z b R N + b C c s y H C 7 r B M 4 R q o 2 u 1 g X G 3 u i 7 U A 9 M 6 M V r l u 7 q Q R m B + 7 u X A x V M Y 7 P f H P f e p k + k O M s C v P J X i x Z / A N 6 S b 9 J E O l r 1 A E k K d V I 8 h Q f l J q x 4 v + 8 v o o O 9 q u 3 Y K h Q N T u s N + J g E K Q N F v 4 8 K j o D 2 H w 8 P 1 N / y V J + Q B 3 n x B X b s T D w T / t V U 3 W l i C z u Y E 6 / g s T p q X u J 7 n 0 a m f 4 b 7 j l G F O 8 t U / B z f Y E U r P C m x 2 T l E K h B c O 2 S P 0 x u 4 O R E h / r a 3 W 1 f w m 1 U l O 7 o P r x F A a C 1 2 / F s W r a Z V 8 6 + L 7 Z R N P S 6 X 2 f U z u f x / j + + 9 i N n x P S H S f Z K s h / I 3 L L 6 N z 9 a t o n 3 8 R j R 6 u M S j 7 4 h J 6 T J f 3 M V 9 O a N 8 h V A g H J 0 + W 0 1 y 9 v H L R p 6 4 V K R l X x A m c A g U w M o o j X T p W G z q b g q d B 2 N C q z x L s B P 1 H k + X L L u H y v X x x 5 t 7 h X Z H o f U l g k m i H P I I A 4 Y 4 M 6 v 2 i / U 3 e h / H s O f b X D W C 6 i G V I u u Q / l v 2 I w X 8 k H d s r V t X q i v Y u 8 2 o I M 8 9 t p 4 X 7 p O v y a Z 3 H 8 k / b 8 1 7 e x x K n a 6 A V U I u C U 6 q O s e d V 4 I L 4 s g E t 9 4 L v H t T a j G 7 s C M x 3 W I n d A j d t g S D q q h g H G e / O c K W S y b H f X D n M L C j J g J 8 m 8 E X s u 9 2 4 V K o c b m N m N X p Z T X 7 Q 7 v Y b p k + Y 6 X i P 7 1 + c E N O B 1 w 2 e x Y O v Z i e Z O 1 W 8 Z f z F x w 4 B c M j Z b T i L 7 T A e l u / j b n k d 4 / U D Q q h r a Q s b r K S n 9 p Z 1 e 4 i X 4 z X u 5 k F 4 f J / U K Q J 1 i q X 2 r f s t u o K V A 4 Y T w w + E 1 E 2 H 1 Q 5 x E f H h c k Y s h Z J x / p H w 9 k f S I 3 0 K D V A A S S r w i V J a 4 A 2 8 H k f c 0 / 5 i j i U a v k a R O a 3 R i 3 b 3 e Z y c f B m n Z z + L / v n z 6 J 6 c E M N h Q e H T N h 7 G W X M e L w f g B 6 m q / c f / y f / i 1 7 o D 7 a a d q i F Q 2 7 h 9 u C M Y m + A D E 3 g C b A N N n G 3 D s 7 4 R w W V E q Z V 0 G B E I h a L d 8 B U q b e I c 1 w W 2 w l O L 7 I Q A f 5 z 8 T T n + V m h d C X q 0 N i Z 5 T Y E 4 j u C Z f J Y r F L j y t + Q + 5 D + m I 7 K K M Y c g F J 9 v s a D A 7 J s q y k m t + e j P S q V O C x b G r K B g n J P x 6 G M 6 n s K W b 9 a A + V 0 t Y Z J g x / 5 8 m r z 9 + O z w C Z P 4 f b t x 7 8 8 O n B A 4 h w d Y E l t R 1 5 r g e E 6 Z z X o e P W K 3 C s K 2 d 8 i b T h r D O u c D d t K 9 c l T W V S b Z B F d R B s f 2 H p M K k o g j H o i 6 H R T S B S x i J C z 2 C y w n 4 9 P 7 j H m W M e j V I g 9 R o c 4 V P P P N 7 R z B c v G Q C q w o V E 9 b s j k g w 9 J O w c k k J g 7 D x z x W u G V O s H d b 8 J p W E c m D 4 6 L X R r E S Z u z A a R 4 K B D 7 R z 7 i T j b j H a t 2 M 7 M g 2 P P D / F y / b 8 c W V 2 1 R q x N / u u H U 4 v R q z y Q O W p s v v M h j i a b M f 9 1 p B 4 i P J K K + I M U r S t 8 1 0 G + + x U H 9 A c c 2 W 8 5 j d v s 1 h / + 7 Z Z / R 5 E G f 9 S r z E + n z 5 v J E H D l 3 p n h P e P D v b x V 9 9 1 o 7 P z 2 v 5 b u S 2 G y L / V / / r / / m v 3 W P k c U y + / c 3 Z 8 B q m 0 4 j N 7 d X z x T B m i 3 H M c A 2 d I X f v v s v + H Z n x t 0 t S 8 g 3 y 1 O H h H 8 Z V i S b v H Q Y G X B 7 j a g i t i K M n f v f + 4 8 u l 7 W C 5 S n r U J o / 3 Q A P f H X p O 4 e K v I E b x k v j 8 0 j z y S 0 0 3 w r B 6 r r e a z H f B q j Q K P n + a 2 X 8 s J Q z Z V i m t 5 t f i u b f G f V I S S b d X A Z c Z E n Y U j e 5 F K f e n J I V d A S H 2 g z A d t H Y X C 6 2 2 d r D o Y T 0 l f n F R K E R z X a S L W Y W H M i k w W L c c B a V 9 Y 1 p p m K N 8 w m E e 8 x Z 1 f E i 0 R Z N b B H K 1 8 X A T t G s H + M m S Z y 0 C j 4 Z N C + K i X / G 7 c 0 2 g B z r Q T 1 W W b u q b B 5 0 4 l K H u F V h 3 + V K t 5 u l N r t r Y x q D / Q D s 3 P E N 4 K N d C 4 e Z C b I S A G 1 l v r m J J I T 7 C h + s L c M h U v B / v 4 j c 3 K 1 p 2 H n E R v / q 8 G y 9 O 1 t G u T B E a F 7 n W 4 s 4 F u d U W V n o C z w F j u 0 e 3 9 8 R j u n 9 H r 6 U k W x R X 7 o 3 b r s E V 9 3 Y r r F 2 j H X e 4 2 G 7 t c N 5 s 5 Y p + w o q L 0 0 b 8 1 e e N + D m C d N E B R / S p B Y 8 1 n C o Z E M 0 3 6 T 1 W 0 h U 6 n u f n 6 0 a r S u D L F 5 / H 1 d W z O D s 7 y + v 8 7 A L f 9 A K P x G H S f S y b y 1 h W 0 U C 6 I R D U C U f 3 U L m m T C I e V w Y k v P y l 8 C g 0 N F 7 c Q C 4 H E G h Q b e 7 B h H l J + A N z K 2 x H t + 1 4 L 0 2 z l R 4 u m V Q G S W Y 5 P M 9 F j L R T d U K D T 0 f 3 p n O 3 a N M + M P S 7 a j D y A X + p 6 1 D v 4 f q 7 U o G B R L s y k l a p o h a l b n f R K m C e K P s o d O X j T x c m k k J B P X k 0 l T E S c c C G g N 7 g 2 t X h X 1 x 2 4 l c v L o h J W n E / H M W 7 9 8 M 8 R D 8 n a e F e I z H f m r 6 2 n h a 0 6 D i Y o U K j a u r 0 t F a H 7 r 1 y K R h / G x X m z J c P 7 O N 8 4 H M X l f r M X j o w 5 G A y 9 U t 3 F E f F d 0 R x T 3 d S Q d C D M P Y Q K 1 k j e E r l A z y 6 Z v X 6 J r p O C 5 D P l f q + w f K k c 4 5 b h K t E P b p n O d x M a 8 6 7 S f k c D Y V p w / 1 h D o k T I 6 6 I 0 x T a J j j H M P B I d e n f G u H a Y i 2 A B Q F s + 8 I 6 Q h V f 4 Z P r 8 O i f Y v 4 R j V X E w K j g L + A R N x 5 W c N P W t F D f g Q v g 7 C G Q L 4 i L B / V l v G z N 4 g I l s s e 1 T h c V C x T N V V S 4 v 6 s Q + O 0 X K K R p z I B J n s h h v H / 2 X / 5 n v + 5 1 z h L E b F N m p m G 3 A m i G x 9 P b 3 J O U b 9 m A 4 T s E k Y 0 d T C q S c 2 V y m W D V b f N S y P z 0 v v N G L v / R Z f Q k 1 q a u n W o w R 4 D Q Z A i D z 5 4 O L B z T 8 X t + i O j D I 8 s 4 3 5 S 3 D 3 l 8 l c 0 K p p k Q f 9 z N K v j r T a y t 7 y w i 8 m j R r y Q U F 3 k + T U / b / L G U 5 E C A L W 6 r R p q e S b i D Y S W W y 2 q M M 6 2 n W K h j f T 9 e r 8 y X u 3 Z l P B m K q 6 T s E f 9 k U P L J C A g E h o r + r f I U 1 h 1 B 0 g o I Z m j E u x F + P s G C B / j 7 4 g I V W v Y O h o S X 8 r t v O V T Y 3 e t m N 5 2 P 8 S X W j o a 6 8 c 8 j q M / 6 V S y C r O d l H v q I G + f 8 y 4 a 4 B p 0 f r 6 8 J T G j H l 4 7 V g U H Q P G P + 9 W 2 y Y u m p C p E + 6 X 6 q g j w + 7 v M T t 5 / D 3 J t x E R i e 2 / d i S Q u 9 M / a 0 v J X q f c A L i S N c t / V y H 6 M p D E w e 3 x H 1 a g A Y 7 j K G 3 r s K f M N 9 6 X F H 7 O N 8 2 m p 2 j x J y h 4 L b j 7 a H v V Z i k 8 8 D n T 3 M J U c u 8 Z C 0 n C 7 H 2 q w W 0 W 1 7 t H c t z u C X z 8 8 7 0 d z P Y j a 7 z e V E O 7 f v 1 8 v K d B F r i O M i i L Y 8 b 6 y P Y l W Y n E K p O r z t w I f p 2 K j I 7 T b w m e l 4 n 6 D Q g N c 9 5 r v K P O a b E R r L 0 R Y 0 h Z 0 / A H x M H 3 5 T l T P 0 c z S G G p E n q c X W m M v J a p p I / z F m t v z x K j f I o y A c r 4 L + t H z H z 9 l 8 g V X a x P 1 k E z M 0 2 u 0 E R m 8 j T B 3 6 T z 1 O 5 u U I 1 C E p G I W Y P 2 z / j y U h E n H T h W / f 8 I 1 / C A Q 3 7 V + J V X 4 6 Z c w C w z j k f l y u J U g 7 m D e 3 n W Q q L W h R y 8 U d 8 0 L A D p 0 5 7 Z 6 g 0 F w / N 4 v B J Z q V g P i 3 3 / 0 + v v n + b T K z Z b A H f H L B 0 M 0 u b i N t q o 1 3 u O o y c 9 n S Q f w B r g z e P X P D h a q 6 6 3 K L d f h a z d v R O N 4 / L O P 3 r x f x / R 3 5 p y h U Y U d A 3 Z w 1 h M e W W A 6 X S 1 E x F 2 3 y W S B 3 L W U 1 x g i d y 4 9 y Z T x 0 n 6 5 G M V 0 / Y P U o D C k T Y u r L z Y X W C 3 w 5 D Y O Q u h n 1 E u v z T 4 h R / u J 5 L T 6 7 Q P u j 4 G n k I C Q o M S z d B U J w 7 g y N r u d B N 6 1 Q I E N 4 A D R k S l w f e M o e b h F U z z J Z 4 i L e g o c V Q l j t V u L 8 f B O f P 9 v E s 9 N V n F 2 e J 5 2 / / v Y b 3 E k q I s x x b 5 n L s B o V P D N 3 D o M z V 5 6 o t B A P l M g g q v O Z M + i I E I g / J u F 1 F E S r 1 O s M M N N 9 f E 5 M P 2 7 F Y k N w 6 a H t a w S E M o + M J E J k g e N F B 7 Q m M J L x h d 8 1 / Q v i A R G y 8 9 y H a p M O G p y K W s u U d G R 0 X c Y y y m c b k I p y z o u V d h 3 B g 4 j U 7 + S p G w k v P W s c J Z D b Q O x k z g 2 R N 8 t y j z a 8 U p j K N 5 v 5 o 0 m B r O H e S Q w P k / c g e r U h i u 7 Y T W A 5 w v j T S Z g V K r W b 8 0 8 O I 7 s D 9 B 7 P w S 3 7 P 0 j U n U x w q N q y v i D A N 0 i 4 w 7 W G K 9 a G 4 Z 6 9 P E H J L W I 0 d k 4 I g Y E h D b Q l o p P 0 T d + 3 i 2 v m F p v 1 H C U I 4 H Q H b e r b O 1 T h / O C e b l c O M 9 O / j n u z P u v G 5 a C F 5 i 6 e h k e f o a Z L L 6 l 7 s 5 w l H E X s T f b B 3 d Z + 6 s 0 U 6 + I 7 d 2 v U m a O u Z F 3 u Z j G a I 1 Q K h L f A p b Q o O w L I Y H V c Y C i a u F s D w o 0 v T 3 d x 1 q R e 8 i v + t u m f Z 2 I 4 c X z R 4 + 7 e 7 U J y E 9 5 P D f e t R 3 / 4 f Y g O P i R H K 2 s q F f 5 1 X F H R w u J V Z u H 7 n 5 w T e 4 A v h 6 B k j e v c e / 5 Z v C O O u 3 4 Y E f u 1 6 b 1 j B L Z B 3 U D h d J O 0 d 4 u S n t B q T r Q n M 0 K r D 0 z 8 I W E W h c a V C + 1 W H 4 a o 5 C D E C s c 8 t a x D 4 / Y 8 k 5 I P w 1 B 5 M X 5 A R H 2 + g M o 3 Z j g T n 6 4 E H V m j L Z V q 3 R U H J d y B u n J F c T I / 9 W m I U t M V t C k O O X c A Q 9 o J W z S r 9 e X r d G D Q o n c M 5 i u Y Y X 4 5 M Y y f X K m 4 H S C 7 n j m y i w m y b R V B + 7 u S / A y f 0 p 5 F 3 U + 0 I S C 2 t s e y d O 9 P q s u k q 5 O f w s 9 X T 7 4 V L x 8 s 8 j H x L J k M x r R q F c s 8 3 0 m 0 w 0 X r 5 / o 6 T 1 L 1 X U X P n 5 3 H a D K O 2 4 d J P E w 9 G c l h 7 T I Q k K s C 0 P Y N h G K / w v 3 b a l V a G Z S 7 k t 6 6 X Q E A e U l 8 0 l f f 4 G 5 I 2 m v 6 o o d q H q n c 9 x 1 N 5 g U e / z z U x I X C R 8 U k M 0 t 3 + 2 V 9 8 k 6 3 1 y e 4 h w f o c 2 p 1 3 S N w O F t N s A 5 z 2 l K Y K a c L b f N Y s v y 0 I X x s j z v Q t X L U z y o / S t S p C + u o p O 5 g F 5 d M H K l g X 5 4 S d y K E K g i T t F L / 2 d x 2 B U f U U e b O + b U i + 3 Y G P T 3 u 4 Z 5 w 4 b f X 2 / h 3 b 6 t Y / k r 8 4 c 0 c i 1 r W X a i c E i b + X K i t D B C J c i G g V O 7 V h P + q L Q A m T 0 E E x E o A + C 6 B 0 x L 4 C V y O u u T p r n w x h s l T W b O N x w G J 5 A I + L a O m y 2 d q P 8 e u s W j N R T N O 9 u f 4 0 L g M c R 3 T u I t V b Y p p H c d i i t X L 9 g F Z J g B U L / + p E X J V s t r s s K 7 P J u 2 g m H a l h u v J d H f O u 5 v 4 1 e e t f F X m 7 d 0 t Q r s F d r q N I l A I 5 c + y g D f R J N B / N F F E i P i D b S j r 5 K J v 2 L O v 0 t 0 u Z / L 7 n 5 C K R Y e J c F d c d H l 5 E l h Y + n P A + T G Z r Y w i o i A O Q i g z d 3 A r L t u f x 0 n 1 K k 7 q 5 9 H Z N e O i 3 Y 2 X l x d o 5 n b c v J n E 6 + 8 e Y j 6 C 2 R C s 6 n I T m + k s R 6 B q 7 j a u 9 K K C H L n m Z I N C c 0 V 5 W v 7 s k 2 w X u N A u g y I + A 0 t t r M D n 5 4 1 4 j o u p w s x 5 Q 8 D p t Y F f + A 4 0 d / t 4 f n I J M y i O O W 7 f H M H Z w P j N O K f M W R k F h i d W u F t J Z y 0 k S U F 4 T K W / y b S E F t L a A Z Y f J v J R v o 8 S V a h 0 X 1 V 4 V 9 1 6 d H V B s Y 6 + 8 8 v N h r u N 7 7 C S n c A 6 c Z E w V b k c 2 H m Y N + L r d + v 4 5 r Y S 7 + e 9 e D + p x r u 7 + 3 x l 0 f l V L S 6 f I X l 0 + 8 i T S Z P k S r 0 e H 4 g F w i S s K H o E T X 7 o w E c E h c A O N r h I t Q M h 3 F V Z X L g S e O v G r Y l b t g s u C L R d I T g g 0 J O N V l M 6 M Y F l x z g A + r J T 9 A j 5 F B j X 7 X k c s S 6 P 5 9 g t E a s V s Z n D 8 G T g g t k U R O 0 Y G q 1 B e 7 Q G b G r b h P 2 Q D j B T x M 4 I r w R t Y P r b 9 U X U E d Q m w r X C x V g s H V H c x X C E a U f A n O z N J T p P + v v H k l 6 9 T C 1 c 6 j r R + W n 6 0 2 r 6 A D V / f t M l 0 f U t F F B R W X M + E R c o D C 1 H u p 0 8 c 7 F q v 3 m C S 1 c H 5 2 j 9 f T v a W 2 L g K Z a H s K Q H r n 7 + 4 i p e n F / h k t W S g R z i b 3 Y J o t 2 X 1 w J P E L 2 H q 3 h x s o 8 X J + 0 U L v t V J q Y V 9 C r u U i s G p 2 3 w L W / g + r j d o V o 2 D o o y 8 S Z 4 W 1 x N B U J 3 0 a V k C T 3 w 1 l P B 1 u J m u I / x t A n s b S 7 c o Q 1 W I Q Z 4 E l 1 4 S o D s K V n 5 / J Q W O W i j i + x S I u f 7 8 I h U 0 o l o 8 y I L t Y 0 D A u B u U Y s v c P F e 9 Z b x s 3 P w Q K z l w T b u o K j m U d P V 8 M V 6 6 i X d y D p 9 0 W V W n Q 4 3 z f i 3 1 x H f D W s x s z 7 C i M X D 2 9 j O b 4 l Z L 1 B U X 0 b X G M u 2 k 9 e K R f b b E W R 5 z 6 v l 7 n T d p v K Q x p 9 o i W R Q P 7 M H a m W C r q o B m Z O 3 a j U Q 3 e u i R d W u A I s K c W j c l 2 n 5 u v 9 G F z P a R 4 Z 7 i A Z X Q M h l a x a z + j Q n 9 u r 5 t v B K v m l 7 z b 1 N F S F b 0 R a M U s 7 h o 2 X j t I x f + C 4 8 C R L / i Z m 8 b F v 4 9 N 1 l P o R e D c q v z W a E k N 5 i 3 m E E G N Z A 1 4 W c v k 5 / T z z l W j U Z O l 2 Y j 4 j p 9 8 N F l u w / b U l g h U B h 8 j O 1 e v 7 B p O V O l v 5 j q b i y 5 J Y J J W h 2 w / p s L X V f u k v F Z e K S a 3 1 o 7 b S n T a t s 0 O 4 o i C a u t C + C b v W x N T 2 8 + z 7 K x D e O 9 K E V v H q 3 m M Y S o l X w a 5 A / 8 K I 7 A Y 0 c l q 4 R e + D q q F E 9 W E a 8 O z 8 o D L n z g D a N T / O Y b F q V k 8 q U D r g F l 3 o k C / x g X 4 + Z k G c f C q M Z V + k F C L Y L b 0 e z s 2 i 1 f w a 8 n R w V O 8 8 3 0 l 8 i d G U N Y M m Z n f w 4 J W 0 L v r V e K s 7 c D Y H C 3 h E P l h U i + 9 x j 5 l R M D Y / p t O N b O Q K l T a x D D A S z I t 0 u V Q P y H F S r x j 0 K 5 N 0 o 4 u 2 D e 5 p a c T P 2 j Z l U X m 0 j T C u E 6 f t Y j m + j 2 z 0 l P m 3 F 1 d k i + u C v I V 6 E R T J L n + Q 7 e Y n + f 7 j I I 8 q O D H V 0 + U x H d 0 8 + c W W 4 8 w d X v R e Y V 8 8 Z L 8 P i a x f R 6 j c i m c 5 P 2 Q l x n G Z c J Q U V P O p r s f f 1 9 v M 8 C 9 z z 4 d Q Y W g g V W c K l 6 N c w 0 Y c 5 k j T 1 5 N u j Z b R + a y y c W 4 9 d p m / d e R 2 I k K B b k c l 2 Z V j u O V P v / h / P W f C s b O Q + O k S w H i f m a U g b w L B / q U N S F q y I K x F W L p E n s y h 7 + T J m s f W k / S y B 2 1 D u + Z 1 7 H 6 5 D v i d X a e O x i V L B 8 Q b / 5 c 1 k S / 4 c J J C 5 1 f 4 A C Q M 7 k m Q M 0 O p C f N z e v O 3 R a 3 W w J s d T v g x 8 g E s X k 8 L c i W D + Z R 1 k E A o P U n E x s S s u q r i b u s v 7 u V b P 9 g V I i 1 8 L 3 6 b i y 8 i A n m p g J u A 5 g r x c W L 8 r 0 b V M 9 N f 4 w i Z c 0 5 j 9 z 8 7 E D d b z 9 Q 0 c X X k G b G X l v a O u u W D V d r O 0 g L t m w t F A Y O R n 4 l X 6 y C s o Q V v N F S k u q 6 K P 8 t 2 u g 4 t F b F f r g K 9 m M w Y n p 7 F e D C m D O 3 m g a 2 6 M p P x 0 2 4 n f 3 V T j X 7 + p x 1 + / a 8 V / 9 7 Y R f / 1 6 H 9 8 j W F t w u 5 q P Y z p 8 n Z + N Z i 9 O r l r x 7 J J Y E Z 5 J i 0 t d D k K U g T L 6 l 7 y j Q n l M i k / l 7 u 5 7 y V b u J A 4 0 W 4 f f p B Q q k v G T c 0 l 5 W A e B W s P B h r b D r Y 9 5 j y l H 9 R A Y C W H Q N g F I h c U V G F 4 O l b 6 5 + x o L Z h Q B F O T t 1 u h E + x n W r 5 V b z q s w h V v G V 7 l e D R i A V m 9 z C + F 0 P 5 3 H S p 0 h U b B k B U 4 7 g N Z C E B 3 I K K u 9 y a O G c 7 I Q p l s i m J 7 i 0 + t j O d N I C i s k T Q b g S q 1 7 T B K 7 9 C J / H Z g k E + 2 u 0 Z Y t C D q i f 5 6 8 6 5 w F l W W b j 0 n h e J I S n b Z T 8 O r v E u g f E l 9 y k A I L 4 a o U h 9 Q r B N y 5 p w k X 2 F E 7 w q 9 k 2 r J l 5 W g Z K H u w t g 4 C v b + 9 z 8 N V B i e 4 X C m c M H X i u k C j c F R w u X W 9 P d Z g h 8 e w Q 0 h O B 6 1 Y N 4 h 7 Y B b P 1 T N 4 c W z P Y f W k a B Z v x J v b T f y b d 5 0 U g N I 4 z E 2 8 B O C x b R g r e Z s Y B l T g f O a c 1 F e X l M R i u F x o P B 4 R x P s e X H C G 8 r w f e g x X x D k m p u + y q l h R B z w G D l y J 4 l y b W 1 4 2 7 o u n T p W 4 B 3 S 6 n 6 q 6 7 c b d f S U m C 7 y S x U 3 8 6 u d f 5 s J e 4 a o Y h s w q 8 W / e I 9 z 2 M W m o w g F z K u z V J B b z h 5 j M H g C U e A w L 2 m / 0 4 v M X E c 8 v a o Q P A 3 h W k f e N H f Q P t z V H k V N x g S P 6 q G x M J p M c 5 K n c 3 7 z Z O 5 o k I d M 1 o q G j E J l s W G t 1 H I n K k S f 8 8 z p m d Q u h P R Q y C 3 O l 6 5 e l A B l J 9 j U 5 C t b S Y 1 Z 5 4 C i P 1 3 q 9 j b f 3 3 0 Y D 6 X f 5 m z t w m w T L T j C L r f l i m n U 1 W y 1 w P U e g 8 O U 3 B I Z b O I l O y w x O V i r 4 D k i U r e F H w b A f u g n l t 0 n 4 v d K j d K E l z H p x C o G s y 3 K W p m D y S j J H S f 4 u r F 7 u l e p o g / r x M u E 1 L B 5 x y X g x o X y N 2 E A 3 x n K l z g / p s Q p 0 h 0 t f 9 N 5 L v q x P A U w a 2 J q / e c J P X 1 A G k G 7 9 g S 7 0 A V y m g P s M J p M m l v H T / q X i O N R h 3 F h v 9 O P i 8 g Q F h D C i x K g 5 2 7 W P q S L 4 d I v I 5 D D a d 4 K S b O A F V N H 4 u Y p c P K K Y U v i c y 8 P q y c J O q k 5 m 1 f h v v j G q Q l i p T Z c 0 B 3 n W c y z f g L z w R d 4 D X g S h C / P / / L w S H d z O N d 4 N L k f 4 r l t 3 4 e o m V m u d X O G Q h 8 w 0 j M f n B 0 U A r V 3 9 g f u m h R D w N X 0 z n s 8 u E B P t 1 q 3 4 t 7 9 7 i G 9 u 7 u L k t B L / w T / 5 I r r w V s u 5 M i z v 9 5 N q / O Y B 1 x C Y d G e t c 4 P S 3 s y G s V g 8 J H + 2 + + c o o C s U d S c + O 5 3 H 5 2 f L 6 C I 4 t 1 O X Z b X D 8 y Y 8 K 2 O 5 d o u S / I a g L 5 x 0 J o L U / e 4 4 o Q y 8 7 1 9 / v X d x J F w C U Q A Y J J Y R N f F R O C G J x F f R Q 3 n c A x D s 2 9 w M + t D o E t M H O 0 2 t K O S 3 b l s G h h B N Z j D m 8 j Q g T w m a z m b x M L 1 B w j Y Q v R I 9 g u 1 O b Y D k o / F g j o X L q 0 W e j K X b w r 0 a 7 k W t 6 o m p a E I Q 3 Y T L r G + j q 6 G v n P g t S C 7 / l y R j J k O g Y S d Y s n f X y z j t 9 W L Q t c 5 D p g 8 l / P S y E N / o N B 8 o D Z j L L 5 n t k M c j A l C / N e I Q R 7 I U K O f A i h U D B 4 k z P 0 V Y + S 1 e E o f k U A m U e y g q / l I Y / O N e 7 k Z W y O i 6 m X 2 N j W 5 Q n u x E / e Y 1 l U G j 4 g I d U 2 n f E 2 g 3 8 f b t P G n 5 2 c s + 9 W 1 j j b W b Y Y V y q 4 6 e g s p r 7 N F a B P L d n K K M 2 c g N f a 6 d s z Z g p W r 7 7 v p N a a K V Q g X y v Y N A z W O 4 I 2 D n k a O f z t P t 1 i 6 I R f h w 7 4 x Z F D b 7 5 e m q f / m 8 F i 9 6 m 5 j b Z w T C y V X f H W Y e 5 W O x h l / c o o I H 5 E r 6 T h s a I 4 A Q M P k I 8 O g P t J Q D o K c T 1 t x F K V T i X / / h d f x u v I z L i 2 f x P / m L Q b z A H d w s 9 v G w a c d v 7 j Y x W j b p M 7 D D S 0 v d u w n x N Q q g S T y / R 8 n 3 e h f h U e R X r X 1 8 e b V C Y Y 8 Q 5 G Z O c u 8 9 v R Z l 7 r u X Z 6 t R v l r U 9 5 C 5 T 8 + x h e R x a k t + u X 7 9 B 5 T m n k A O 7 Q r A 6 b t z i b r 8 L c Q k i x w n a D U 4 W o A K p v m Y d O 3 m i / L q y f x T m x Z u p j 4 b K 1 a l 3 e r F 3 Z 3 L m Z Y 5 A m e W Q f s C b X A C I b Q e m / C 9 P Z T I 3 7 m N Q 0 B V a n 7 y k S i V W F i n l b s l N e + P o J D K j 2 S u Z D A h 2 h D L N W M 8 B X 4 s 3 t V Z B w Y q / r 5 v + r O I Q 8 f C a Q s l c Z M 2 P / 4 N T f j z / a 4 O E E y 2 o 7 g b 3 d K 3 w t z i 5 S g Q t u + 9 X I a l s G m F S N 4 v j G / 1 1 l / u H V N + t y k U Q N b V T O 4 m i d e S 3 / S 0 z N O U u I d 2 9 2 j l m 7 v 7 + M U v X 6 X w j y d O Q u o h o F m l G E L n i U 0 O h L n u d Q V d b 3 y R X t v z / Y h 3 k C q w J h s o 1 S k 4 j j A 6 Y u b G x O 8 X t f i D y 3 7 A Z A 2 3 L Q W I Q C + 3 P T S 7 3 F e g K G R / w f U v n + / j l x c q W c v g Y f i M S + s m i l W W l Z 3 H 1 F W o f x 3 d P n h L r Q e N u F z / a b j g I Z 6 u + N f b q Q D H / c M s / r / f v Y 5 5 0 1 e s X s Z X F 5 V 4 0 d / H q t q N 3 w 5 X x H E K a Y t 2 i K V w 7 c b j m 1 w n O T g 5 J 3 T x 7 H c U P j z 3 8 q Q b n 1 P u 7 H S f G 2 Z n y w W W R 2 P T j B H e w v v h E k O x i i s E 6 n k f / k H B K x 8 l v P G T v o z v 3 u 7 1 A Q 1 A h 9 t e t N A I v s D L V P z E R G d a D g + s c G 7 E O Y E t x K k P I H D S G v N H R L v A H 7 X q Q / V 0 G B c C K Z b Z F s t y k K V r / V 6 / f R O d f h s a o S 1 w N w a a W 8 d 1 1 V w Q W U U i 1 l N L Q w z h S D O b / C N x y q d p h e b 0 o B d 6 U / L 6 S Q c p n L e K C J L U r g i U C y 5 v b s e 5 C L j T c A T Q z h C P 0 W i + P R F l 8 l P p y M x + V v H t P W T k e v o u u g P 8 / k 4 / h f N p M t + x z A 8 E 5 k 9 I W 1 d Q k N W z / g 4 t f 6 j P 9 N M C R R 6 u 2 3 u s R Y + + w T x L 6 H U 6 g B 6 4 L j 5 O g S e v l i G Z n p u 5 4 F c c g r 4 1 c U c F 0 7 X c j d D G D j 6 A F z J v s R w K l H v W 3 s + 2 8 V v q n c C s u p R Z M c p m N Z 8 Q 6 5 3 w T e V M 4 j 8 F + L P z d f y j Z x t 4 T P W G l Y M 5 8 6 B O X U D y 5 M C J g u 8 R b d C w 6 2 g x u o 7 4 g X 8 y h f z o D c r j b i H r 9 G s V v / n 6 6 6 h f 9 q J / + g p v p 0 / c 4 3 6 y Z v y b 6 3 l c z 7 V + x Z V d Y J V m k x u U S j c 6 p y / h q X 4 q g X Z l j m W a x h c o 2 R 5 1 1 0 5 o Q V r K + s C 6 Q I m 8 H 3 n Y D e E H c u D i g W c e J K o w J q 8 m E r n A 3 Q a L o P b c V t r E N U i g W h T c e U 9 / X 4 Y 3 j 0 w t K y u N t p M 6 w 7 w w v k y b 7 q J I S S G E L f n U 3 V C I d A G c d 0 h X g P z H o W p 3 5 u o q C U + u A E b o L O + Q s C u Z 1 a b O Q W j m L e N q i l z F n h d 2 g i u F x 7 b R b g a 3 D k b o y + t e p d s F r K Z y 0 C S / i e u 6 u D f X 9 8 N 4 P 3 G b i U G 7 Q n y c j U 8 M P f n 8 k S T y D p + D k x P g X l p z 9 u l p S u Z M P B R r d b z + 1 G R e a / x E T v 9 o + g A D u P d V q f d o 1 S V W + a L X w g o Z r x T 6 2 T 1 R l 7 G P r i i f 4 j q v R j 1 q 3 W Y M x z P w R T 2 A 7 F C + r 2 M l A o o O g t l s u + / I 9 x l j e a X N U R H Z Z / K X D a v H J E z O 3 z m w I Q / 4 n X t a 9 T w Y t c T C 8 o b n 5 / n e 5 k H X q W d 4 c E 2 8 g 3 V Q k I 1 b P e r a 1 d 9 N v I P a F m u 2 a 8 S 0 3 o 7 z 8 1 5 8 c d m I q w E C 2 6 / E b 9 7 O 4 n 7 i 9 I 5 H k G 1 j M r 0 l 7 r v H x e s j T K + w o L 5 V Z h 3 9 O o I 0 2 C J M x M B t 4 s 4 2 3 I P 1 E 3 Z x I t / 5 S l A t b 7 s x x d h M w d E 6 5 1 L 1 y p I + 6 Y 2 U / N U P P j g a + h W V n o P I j E + 4 f 1 w 1 f m S K d I f M m r g Q c f 4 o T J J 0 5 H l u Z + D S H X N y t q Z m 4 / 5 x Q M I F p Z 5 i 5 J I m D 1 P R I m T d A s Z f a Q v N l k A W l + m Y j g z p d U y y n J O j E v F 4 Z Z B P S p j 8 z P + t H d c G 9 + k M 6 3 g y 6 G L + N 3 E / 3 u b y e w c r d W e d j w G L 2 U d r s Y y I 8 v r Q v v j K J y Y V g w J d n v 9 D J l d F 2 0 6 + d S T N 9 m O r p i N c n 6 a 8 x 9 X t N G I 0 v O X T B a p C 6 k N q y C / W 5 / W k X w f 4 X V p j g O n v R t V J T Y S A W 2 u 8 m B r 4 c z B q B 1 P 5 2 s 8 G M Y Y n B m W l e g E u + 9 r j J v L d e 2 X 4 X N b D S q q c q c g B D y 0 W 1 O Y P + o N 8 X 7 z g + t C t c 0 K 4 c R v z r l Z 8 O v p j v A g v 4 a X 4 + h 2 7 k K 5 1 r p r R O 0 E h 4 A l V m u 2 4 X + 7 i 9 W g X t y v q o h 2 X d i 3 G t z E f 3 k e 3 S d x z + i L 2 b n C s L H H b c E H P K v H 5 6 S 4 G H Q 9 f W c V S l 9 i h S a D z r y S U y R a n l Y Z d j O D g i E e d 2 a 7 d O / p k x p D J e Y 7 G 9 T 1 C 6 b Q a L Y U i A x Y I C u P o o s n U D h H m Y I V + r g j U 9 S P v 0 U U S p X n O H p X m A l C R x J W j N D T j p 4 L m I l t f x 6 L L 0 O s O c n Q k 4 z K Y U k Y 4 u p i f M s t T o n s J m 8 k V B M V G P l 4 m L Z T o e K w j f / G / s / + r X K J 0 d d q I W 9 y W 1 7 g N b k N w 1 j 2 P g A Y 7 O Z D B 9 T R Z V 7 Z / + G 1 q t 3 B d u e P Q 7 j 9 0 k u F M p Q v C / u P p K Z 4 + J I S i i / V 4 c X k S k 9 G 9 C K Q G a X V g l s S j X 3 9 Y V n t T q a 2 i 6 4 w o c Z V n A 6 6 m a G / 5 g M t Y x s W 1 y / 2 Y W O M m V r P r W M 6 + j f n 8 G q F w n x b W H h E 6 0 k K M u a I 9 Y 0 j + G Y v V k z 8 Q T t z H 5 Z x w g c v 9 c b r v Q u m q g 4 Y n Q r X r e d X 4 v q + j O P H 4 H N l b D Y B x w H e Y e w 1 f / f X v H + K / / f 0 s / v X 3 u / j d O 8 8 y d I u H b t 5 9 z K Z j r N Z p N M + e p d A 1 4 O E L 3 M I v e 5 V 4 1 f f t h V h M h H U M D F P C H + e 6 y t p S + Q j a I j s e L q P n V K / 0 4 R R 3 O B + 9 L S w + K P U 0 s O z p + I 7 W n Y C V i W S m R M M j k o 9 M J C K y A I 8 q 4 E x F X s E 8 5 g g H z / K c g M x h o p O Y z R r B X H n V q A 9 4 Q l 2 3 D 7 e x a / i + J o e Y I R 3 I V 4 A z 4 O X 3 o O O 7 T Y v F y m T d N H Y U o G M S J o U w h U h r d r h v t 7 x c c l N q P C Z z 8 E u t Y p n 9 B r H q x r v h D o U 4 j T M I 2 E P 7 9 b F e w u 5 B J d a b / V M 9 Z 3 H / O 1 w b L 5 w Y N P b r d 9 / F i 8 9 e H J 7 9 w y X n U D y r o w o z K S A q J O n x 2 K c f p q R V p p J P t / r N m / f Z H 7 0 C 3 5 H l 4 T K 5 w k R L x I e 0 z x H I 7 J + f u F g w 0 n x W j / V y h S C 5 U U N V J P M i W P X i v c j 8 7 6 c R 3 9 + e p k L K p U p 4 J O v l L c L g 6 J k v W 0 P B U p + U U G H / / B l K y J q w R h s s g k Y 4 6 5 K + N o 9 e c r t Q Y 4 C w Y Q 1 K b + w 3 V D v w o v T T o 6 h v G n F / u 4 r / 5 v d v c N 9 n 0 e 6 e p U t X b 7 T g q w D + a a w m w z x + r X 9 6 F T u P B q D s c 6 z r z 6 7 w U t p L 8 m 9 j g z X W 5 b w f j X P C / + X g A s u 4 w O 2 t x h 3 u 5 Q o 6 n A 9 o t 7 r A a u L c A n S 9 I g 6 L 6 6 q e k K 8 w 1 l F 5 u H u L V V Y n A f b B x f i x p F F L T b M H c Q T L e S A + A T 1 w Z B H 9 b L / k n J b L X C Q O y P 2 0 t j f v 3 6 S m w V U / J I B D 2 j H 4 X G g m O 0 2 5 4 p 2 S r F t r 8 4 F R v F W + y + g O W x a Y S 4 W W y p E 7 M H o s k 0 x 4 u B 5 T 9 i b j r F y 1 I W q 2 y 3 Q F q y g B Z 5 E 9 N N 8 i u Y 2 f m M A 9 O k 5 G a o l d 8 K F P L 2 Y e J n d x 8 e z S H / + g a b c A J v p Q b f E D 5 i 8 W s / T J 9 H F / f p h y V F b M Q l y H f x 8 e h j l l c X l x y j O V C o w O w 4 O o Z E A Z J G N Q h 8 B x 8 8 Z T F B / C f I 4 l b 8 P w n i q U m g 8 Q b F u 8 3 U w i f v O m G 7 M V w g O j 1 q h o u 7 5 B m 5 / A H 8 b m U n i P 5 7 O P L x G o l 2 e 4 i l V i T t p y b i n d 8 w + 0 p W 4 Y a k f M 5 + q H P Y p X z t T b M e 4 C y m w 7 a Q W H 1 M n 7 5 j r i r 9 8 Q L y 1 W x F n u W i h 0 y j i d j j f x I H o n F 5 A T + C j p m 1 l + 0 d v G y x M t E 6 5 o D T c 1 5 9 V 8 o V t Z + H 3 a c f c v l g r 4 b s f L 3 O f U b / E M g u v F C A b S l b D B I Q m 3 3 o S L E i r D h 2 t l P / 8 y 2 T f u H B n y A y M f 7 q v Y N N P u W F U q k 5 H J o z u o g U s j l + b P p m y 0 M L p J I r y 9 f R s N T L j b s e U H 4 6 w u W i X n C C Q w h N u 5 X y I b L B + y / l P m O X 7 T 9 X R 0 L i 1 J S n b e / V D 0 m J 4 K 4 z H l L b P y p V S 9 x / W Y 4 X r 4 J r 8 9 r m i v v E w Z 8 5 + v d m m g a e n b Z r O M X q 8 H k t t 6 N n F z f R N X L y 9 x S 3 A B D p A 9 h f X H 2 v 5 T k 5 q 6 7 i S R h 7 K k C 0 V d K V Q l / V g 7 H 9 3 j e v p L m n 7 9 + g b 8 r u L 5 1 V n 4 7 l 0 X / R Y 9 q s A Y u 1 o K R o M O K / o + G g 5 j Q J B f h 0 k d Y U t t b K I d m x r D e H 9 4 X 4 P x z t K i 1 C H j d v 4 + 6 q 0 X G V M 4 q e v L o E / A 3 1 9 c R F y e e p y 3 g g K d s y 4 b P 8 B 9 I K H H 5 O W b N l Q k 3 s 4 + l 5 6 o L D e Y k Z X n n x D T z R f 9 + H 5 S i S G M r i e z W S 9 j y X 0 9 N r c P + d o b X 9 X a q a M U 8 E k u e / W 4 a l a i K 6 w D B U q + q 8 d w 5 n 4 q e A G h P O + f o 4 G w X L s 1 9 d R z U M f z P J p t + R o 8 4 P b m / G K y P m F M L r b W G + D 3 8 O E G c N U 2 I q g I U T H / 3 O N T B v f e 8 V N t n b + p W A 2 o N U l / k / q X K 0 w o A X C u X U O o 0 m f m k f m t T 0 T c j W 9 y y D z X m V F H E 8 3 R q X c x l 8 u Y z S e 5 h 0 b C P Y 1 f j u U / T c u l E 6 o + N 7 4 r 8 V u 6 f 0 / y H / t h S r j p R / n h 8 x / W a a u 6 O c P h O M 9 b r 9 Y d U s c i 6 X p R V I F y W f 9 i S l 8 x H f r + F 8 8 v 8 1 2 w p c 7 S 5 j H Z 5 p + X 7 B D l Q Y 8 j W / U O g q q y + S P J 9 o 7 t / B i e n i Z s T o z G I y z s M s 7 P t F T Q k P a y F D g v u C v M 7 o l L o / s x s Z i P 0 P 4 I W A P X 4 j h Y Z f K o u T G u 1 + + + 6 8 Y I R Z t r 7 2 a 4 f O 3 T W L u 9 H E X b 3 K z i F 9 1 9 / P w V b l q b g I T W s j 3 a N Q 5 P U h / Q p M 5 3 7 V 5 x u 4 2 l 6 D + K a 7 m a x 9 Q z I 4 i z b L v d J T Q w O t 8 S X z W 7 c U v b w 1 U l r h 8 c Q I A W T k Q D f x 0 + v D y b x G f P O l G B r i 4 3 q s I P R m p N r N T W V 8 3 K 5 x W H / n H 3 o W v d W B q U C 6 O r N P Y I 0 J z f F d z 7 J k I p H x T L Z B N 6 V q o 6 l R G X A m X R o x A d m b F k p y N 0 T F / Z s w G K 9 V A a c Y E I W g 1 O c 0 t w T n A h i C u 0 P J 3 X e L n W q t N 2 1 A M / + E B s h 8 V n 6 0 k u p X G R r E C 0 2 x 7 + g T Y w 8 q P R Q d d 3 G A n g A c M / k Y Q x 5 w W A x b y N w 9 q + L J c U + j v S g f l L O u T 3 l l + p W 9 u a J z Q J S z L P Y 3 6 R a D u T h y l + + i p j k 9 O L A Z 0 W 6 2 Y Q 3 X 4 h 1 y e g f M D v 4 T o K u I t b D d L N 7 m a 2 m u v r 0 J K 5 I u X v S N Z z x L H f / 1 g S L r W p l t V f 5 / m a H O N F y / k U L k Y r O 3 E 7 J g b p N D q 4 b 7 j W a G d X l z t q 5 p X w J 5 Y 2 s a i s c f m + i N 9 / C x 2 5 v 5 m P w t c T r V z B j Q B 3 M D l f n W 7 i s x d Y + y a C C X 4 c G S 2 r R B Q o L l 0 0 6 x R + + I c m c D m H W G g 8 A 5 R k n k 3 S d n E t P J g u Y D W G Y y e h P e s C n q v D a b R 3 d 7 8 H F s T F h c y 7 W f K g m y M N Q z 1 K T p w q o D n o 1 I D v t V C S A A W W c R F 1 u 0 X + 7 B S 3 b 4 X b B z q q u H u + N / g d w u p o o M c 1 m 8 S 5 c u M 7 e h P t 1 q n L Z y e O h D 5 m S j a F 2 L f 4 y O 4 f e n 6 C t B P 7 e N K P 1 m W 0 H u V B / 0 7 2 e j R U h 0 v 5 X c w b 8 f 5 m R g C 4 i 8 + e E 4 + k R B e r M c U C u e / J w U K J Z 6 D p Z k O F I u e r 0 B L l i K l 8 m p 8 / l a g O + D H J M L 1 5 8 2 0 f I F l G l 5 G P 6 d i v P y + R P x H E f + n j P N Z X U h E c z y g c 3 k 3 Q Z q 3 o 9 7 o 5 h 4 G a 4 5 k w S S W v H 7 b 9 F B 7 h S 0 3 N 5 Y l C Z v e k o c a 6 F W u 3 V A + K w D 1 N x / J Z 9 k n 6 U / q Z e K V K g + v p d I 7 m J 6 a 6 u k C T Q 9 d 0 u 8 V h C 3 d 3 j h V A U e W W E a w C Z C k C p J J Y J r w K y 2 q z i O V m R j z 0 V f z m D x t c Q D 0 N B w J 6 8 G i b f m z j q u P a S V z l P k r U N X F Y C Q V I J G r t P M d R H j l e b k j d r S v w C u 6 b r 3 d 1 Y l m E Q 2 O t 5 J p n w u F x a Q P u 4 U T E 2 u 0 / g O / K c T c P O h d q u I c 4 Z t 9 c T G P 8 v 1 n Q P i 6 l l r m G 6 + d A i 2 6 k Z H a Y y h H z 2 W g R V 5 e X q e h 3 U w S x x 3 P K z 7 e t e J h O c x 9 Z 8 s Y h G X a o H F L N D h / e Q Y d H N 0 / / 0 L V e b p 2 u 8 / t 2 0 Y z p Z B 6 f e 8 y s t M X E u t v V c y V G y y H 5 X P d U i 3 7 7 J P Y b g N y f x Q S f 1 m X 1 H v 6 X i y s P h J 9 M X B p f k O Y 9 N Z X L i 2 z f D u a w / J + V n j L Q x 8 z 1 3 2 c q 5 F Q I E C 0 I O B 2 u c u j 3 8 u o E 6 w u j p U A J D w j 7 4 K 4 B K / 9 0 r X P g 5 p O U R I X g y q o C 5 X 6 x 9 Y x A e F B G k o 4 4 l E Z e / v 5 U o E o T T 3 H y w 2 S R h C 8 F p x k 3 t 3 f A v I 2 z s 2 5 a r j 3 3 N h t i p / E 0 L s 4 R o C U 9 R f h c l u X q c w e u a s Z 0 r n J Z l y M R n H / a r L o x X f f j D 6 / H M Z 6 r N G F 0 G r t s 1 + L L K 6 x I c 0 4 4 Q O 2 6 c G r y w 1 / y w l E R H k H H Q j m Z a + x z c 3 + T A o 9 x 4 b E L p z c o e C x O 2 + M V K D P x G A D g d A B D S 5 H o 1 t L L S 1 J B 2 H n m o A b 4 9 Z 1 U e / d 5 u a y r g Q v b d / W + 9 E L I 8 c I 8 E c q X 6 D l A 4 b a l 2 r K Z m 2 L 3 5 D G 2 v h m P 4 7 m u M g 0 9 4 l + s E + X q O v q f B D o y u c u Q f B O E m 6 0 w 8 O g g z F z L m S R c P 6 R Q n p f x 2 7 h 6 / W Y / 3 T 2 3 w w / n 4 3 R b 9 t j T 0 1 4 t X w j s U N i R 8 M k I N O 0 r Q / O s C T 7 d g l H D / / P E 1 T 9 f m E x 2 6 H j 9 9 5 R g 9 B S K p 5 c 9 o T 9 I E 5 8 o D K x x 7 v X S b w e W I k w m f x 8 v E r e L M H H B V E + v z M F / P j 1 8 z f / E 2 9 P 0 g Y g f 3 z 4 k c C 2 z 5 i W T e g t f B o b S p S t l u X I 0 Q A Z w z Z z H P f M r X / U C 4 7 g + c U q M R c z k U c o e W O r 2 d k 9 l b e N y 1 Z v N Z C w V i F t x i G a w J t T a W M T J C Z r 9 z O H x Q b w 6 a c Y v X 1 b j y 8 + x D u 1 J t O C J N n U 4 l e K S N O N k a Z 9 K 5 9 D Z 3 N M F f o y N U m l w T 3 f v s a / 7 X D A 7 6 L e i 3 e S 5 w + 5 1 h M P 1 n P a X f j v q q 8 p P f k V I U p i y A u p H S N b Q q e r + u B M y t r Y o B M I G L K 4 K Q p q 6 V a N D P 3 M Z F m b Z 8 y h X m 2 G s o L s v 5 v Y 1 P 3 m + v T U e a J M f w J l / Z a g c H B 8 E S x O c 7 / g B k S i m W B C g b Y k h N G i O N G 0 x w 3 6 q S T 0 J t K n f y d / a E R H 8 Y p 2 C R n U V b Q C R b M d 6 / b R f 6 K Q P V x m Z A 3 B t 8 0 c M + / / / J M y J s P z k I 8 G y R 0 V g k k w I V B 2 C t Y 0 V I Y T n M O x x S Q 6 s X J J 9 / M F V 6 n l 6 l b m 3 Q 5 u m r M K 8 + c s c H z 4 V j N z o 9 v g w E 1 i m e u 5 y u R k S R w R G A x 7 q P m C c d h 7 x q / I c D 3 G p W i e Y h H Y s x h F T X D 3 J c d K H t v B C t + 3 J v v C I w u g / Q F I R 9 j o o U 9 z z / b Q R / c p V 9 I N Y b L G I L 7 r 7 + E d X z f j L y 0 Z 8 e Y r n 0 t z i D r t u s x 2 T h U I s 4 1 O P o G M S 8 z v 1 l p 4 A N / D Z r z K 4 h D D C e 7 p 2 Z r C b B Q z 5 j z g z B Q i 1 z z 1 F S A t m P a U u 1 z 9 q D R t Y D Q T Y I x q w T v J 3 r Y c C 7 1 B 3 B 9 F D C b r g N m l s D c R K 7 m x Y L 2 v g A h z 6 f e U r d 3 B l C V c 8 F M d B D b F p Q 8 b T 4 l 0 G 0 Q B h l z T j M k Q h m Y / V o p 4 7 N 9 v U 4 / X t N N 7 f r 5 D O o s 1 S C M C 4 S 4 8 a C F O 3 0 c M i n Y X H 4 j a x N D g E K T w 5 8 o b 7 q O U 7 M q d W S L n y E i 3 Z o o w k R p L R D t f f I x 2 t 4 T 9 c K q y Y 5 F Q Q u A Q f k p Z + Q d g G + H D + a o J / r W Y T 0 S X I N / n p j T 9 2 Q Q w Y z W 0 i H 0 4 C 0 k W x L z z 3 Q p X B O L g d B t s u C 8 L d 8 b 7 5 v e 9 y G L 8 7 u b r a E O M g c K m 4 3 B 3 r X q b E s Q Z A g S x 9 c h m Y n d F l H 4 / G u U h V l + z s Z J B 7 g V r Q V 1 R 6 l k M u j i X l M q i 0 I t D W / W D 8 G f u 1 s H B t m K 8 J X K 3 O i p h 6 H 7 1 m N 3 w r f b 3 S K V b M P h 5 W 4 T x N N C F 2 8 / 9 k T v v M T a 9 2 u 5 1 L l k o O 7 8 v M K g q Z n 2 9 O s C d + y w c 2 h i / i r + T z j p Y r j / j K V R a 6 1 G B T b 4 o r Q 4 0 D b s S 3 e L G O E f h Q + f j 2 z k q c x H J E a E K 8 N v c t j Z R L 3 F r I l M 2 r 5 G g 5 J 7 Y k E P 1 0 W 7 H J 1 2 f S E k R r 5 q t V m n W Q h K Z y G 4 F a L z u b h H Z + Q i u F F l s 5 O V u 2 K B S N h u 9 v R u t D s M p 3 h c p R G t p U O 1 H + H z p Z 9 4 / F K H 9 u S u R y p d A c + v H h O / 8 8 r M Y h d d Q c z F y P R q e V q w j c o y N y z S R + 8 i u 4 y k I f X U 8 S B E / h k B Y Q K x n K P C i t / H b s D l / y a G W 0 q A c t e q R x A + 1 b X 6 O B i b n U w l U 3 f 0 q L B Q R d V H O r + t J J T 2 I G J 6 N d g l b d I G T k q 6 K d n 5 2 f x x a f D y 8 8 q r h A e m G 6 T f k W j y 1 5 6 I B M l z D y 3 b W Z W u E 1 9 b t j G Y W P x k d 4 m 7 7 i F S W L 1 l / u J n I W l m W P 5 6 J i I B 5 0 0 S v P D R t + K i W q a G u H q 5 Z K m d b T Y 5 I W + d Q 8 B X e V r Y J M / L M m n z s R K J X l e W w O 4 9 A 8 P 4 O y a + M x Y z r 4 V 9 c u z 9 N D W N z Z b E x b 3 G P r E N f w d w 3 3 9 a x J v H Z H + 3 h b X Q 8 q a t E W N C f m 3 2 w n 1 L 8 4 K D M V F 9 1 N I g H l c P j O K q l K S w F / 4 E N H Q A A y L C H c G g 3 Q w 0 T W Y g a j a r 8 K Y r N r S H b y F w X V L K 5 U d u i 8 R m f d K + X B l g q Q 6 R i b u X Y v 3 T + S z 4 7 P j 8 z 7 9 0 m + E d F D X / K t I R C R 3 t J R + l V o 8 V H 9 R 8 v 5 5 6 a f g t M 7 C 1 y K u Z v c r n z H b A n i c 9 3 j n 5 K 0 M u K X / O m m w f Q u F H V z o U z B A / + V h v z I 3 4 U S H + B J s v A 9 G Z D 7 f C 8 W q Q I T y H B o U e I f G X 2 F e 6 a 7 0 8 Z 1 q 7 d Q h Q 6 u 4 k E s u e + G U + V a m j r B 6 4 Z S G X Y B E 7 l i X L o b Q 3 V d P l Z Z R 3 N Q J n w r 0 L 7 S r u R q m O d n r 2 I x B Q e O V 2 N d X Z S s F w O H S J Z j N z 6 k I 7 z 5 h z X z 4 J h O C + Y N 3 N I Z b m m / h x K T 8 W F g C t d Q J o s x Q t y E N 2 k j h e d J S s G A / x S 6 t S s + 6 i 5 l y k V 5 J C 0 Y d a G c N j O f 0 a c W + e m 0 w m V f X T l x c 3 c b n 3 / 2 L J r b H k K 5 i z H K w K 3 4 s b 5 L S + f C X A U R F Q Y / O f q I M h 2 + u Z E 0 I K k w t g Y v T 8 g h q w s D L V A E a Z N 7 T D w 0 M V c j m 5 c O a m m S u P R S p G D y 6 A B 5 + 9 R X q s y k M N m g q w y O z J A M c S C 4 1 9 8 3 r f b L e J j c 5 2 r 5 f v v J B P G h 7 g + M d 0 i f C s d T G I 7 3 / 1 S 4 Z L 7 Y N 2 N 4 M 4 6 T U 6 y 5 o 3 2 J g I / b N P 1 4 n Q V / Z l e J u x p F B Z c u y d H i + p E X m f i 0 m u O C U 9 O h h p L 8 K n 7 t B x n X C N S I + M g 3 + j v 6 1 n K L D B Z 2 i 4 a H H + B Q F C F 1 G Z s l c x A P 5 6 A F b m G T f n n U 2 a Z R l p o p 8 A 7 G G F 9 5 U G m J n O u R C w m I m a 4 f r u P 5 x Q u U A o L a A 3 6 n E s i l 0 k i w / P + o 5 T 4 k 8 Q X G 4 E P f 7 + z 3 h p O q l B n N p j n i 1 n W H g v i h q J t c P f m o R X y W b r D 4 / y T J s y o m T 8 x t Y m X W 1 b K z W v d V y v i 5 o a 3 k c n S D C u 0 4 u D H H z b y 5 u Y 9 n F 6 f h L q k 1 l n 4 B D u a E Q Y P O O q 2 5 / J a D P f z p u b l L H f i 5 A X 7 q u H u a f S V v 3 6 B S t I l a x e 3 Q Z v A A + f k M o L F a R 2 T k g I M d 4 W f y i A T 0 h + m J M J l y w O J g F Y 6 W 6 f i 7 T P L 9 E C F / b n K V u 4 L U x n d 3 s M V Y o Q D 2 m G T m p w x 9 / C 4 c 2 R 8 Z k P R p P p P P P r 2 O K b O i E e / u H w q T H v B w r O f p 9 c M E Q X W x c K P 2 U x T g Z J 2 D Q o 0 2 m t 9 V C u 7 R Q f N v W o 3 Y t W E y N 4 A q s J A i 4 6 e k g o L z 5 M r f f M A E 6 s r 7 y Q g L v s G V G c T p + U m c X P S i 5 X l 9 0 N s j i X V r a j C / e 5 0 8 6 6 P d b c M L u J J t B K V X x b O o x e C k H r 0 T c I y y P O n B E 5 s R Z e E R t L a v f / E s e w e Y r N f D 9 W u N D T L k e X 4 I o r u h h Q l g F J p P U 0 I M P s E Q r K M l Q t m B K 8 8 4 0 f P J V x W l J + Q z F + K i A B p 1 + k / f w X u p 4 e O U x z O s d f e o B 6 F T M R U L d M R b i U c 3 G + G 0 D W u h H v j b V n w z z W z q O R I K I v E l y J o u Z j A a s k J d H i y q d X I O 1 Q O F n A S v V l A r u y a G t T 6 P T X 3 F R c c N e N E q + z p N o p W W 1 S X x E / W 4 m n 8 5 O 3 S + N E 6 9 f M f r 3 W C n A S K X h i C I n y a B P i 5 X U Y C O z H g U r C M z / z T T f Z y O D H 2 s x 6 R / 3 0 W Y 2 m g G 6 w R t e X 2 a z 3 R s 4 3 j f 3 0 c B / z T v n 5 K s T j 0 l V n z 3 r E J V N k R y h 8 v 4 J f f 7 4 M o 4 q a q l W C 8 2 s Z p x T X B V I d x s N Y U O x B r E Y / Z F z 0 C P T 4 v x 9 m 4 e 3 7 6 d x o S 4 5 T i o I N P Z 6 h 9 P 5 K c 7 w t H G o v j 6 U u c C 3 S p Y q / N A Z u R S E O S 1 3 D U A 8 z n p 2 e z g H 8 E D 9 S Y C s Z v B P O 4 M c A E p / Z o Z u s N k D Q / O 3 B B j L 8 K j 0 j 0 c 5 f y k i 0 s 5 B n D 6 S R / r S H 5 6 C q Y U 9 h / C b F + O 5 + D n 6 p f M A k z 8 r 4 B 5 N I K B / g P W Z u 5 J s J q p D / W Q L + s t C e 7 N D u f r U r n k X d t F D P i k 7 x T L m p V 7 D I c j i + U Q T e l v U f g T 2 m U L 4 L 7 R B 3 4 U W 7 6 W B 8 u U 9 Y k v 8 O E p Y H l q M Q a n u v H c i j R x X j A 7 7 l q R T g p R W 6 7 E p m x q C B 5 7 P r Z S 7 m t S h N / R Q Q H I z V 5 O C I s F C r g J 7 N P k Y I E C Z Z Z 0 Y f I f 5 a h D R s 6 B C 4 T q 7 2 e t q D S x x Z X o 8 I M 2 J B S X 8 P 2 U s B y f p Y u V d y S S G r H k z / + B F a c A T V y N u Y d m E l / O 0 Y B r E O o M v U i 5 e n k R E 4 L 8 7 Z w + T f H R R 8 Q R b h F y Z R V l K p R x M 5 1 M 5 l I X T 3 x y m Y 5 n e r Q G r R z K 1 W N I x G b r K o R N P L v s R Q c r h Z / D 7 T 8 f P / b q 9 v Y e N w 6 F C W N Y r 3 9 0 K e m c h E m K y G f F s q x X c 3 7 B W C o a 6 e q Q M j z i 8 W b y d 7 2 J x Z S x o F e d g D 0 3 k 1 J D y 7 l J 3 0 7 p k i Z i F 1 8 Y U O Z u Z G b x q v L 9 Y c q R S M o b R s g r 9 l 7 4 d P f y z f / Q d T h d x 5 3 v x u K B m x X J Q t 2 U S w I V n H k B c u k h l t / 3 W r l 6 r 0 x m k z f 7 K s / n / w h y P V b L T a 6 d 9 J x 9 z 7 P I O q m + R t u + N H u v t Q X u q 1 4 f 5 e e Z G m A J N 1 D X f D F a x e R h H n c 3 I + r L Z A O U R z P 5 d g T P N / N N D 7 S U j S u x n m n u X J P C I B B L l 7 s v R W Y p K w P Y v 2 R M z G h B X P Y 2 r 9 Q C V C e S j n 3 K f v H b j x I r i H A E l r r K 6 M u h e J p 0 N Z Q N H O u 1 1 M e X N e k S 5 I L L j O 2 K k C i g R y H 9 V K j 8 7 V V + H G r i s Q P V E s T Y w B X n v i F j M i N A h q B z e N p 7 D t y s 6 f 9 4 t o g Z x L D d f q c T Z w T 6 T T S Q T d a 7 1 W h 0 + e x Q E 1 e t g 9 X B h X N L R m q 6 J m 0 4 y + / E Y q b E U D I V H S W T i m C H i 7 G O Z 2 e e X e G e H v t S + n C E / 0 M f P k n H n p 6 d n u e 6 y e F w S P 9 p j + x G D w 5 E O N w L A F E n P p D x t 9 G K B Q I y H s + x 9 o 6 y q W s d 0 I D 5 U B 7 u o m 1 6 H j v W y 3 q S u R H 0 X G W T P 2 U r v g G 3 7 u D a g R A Y L 4 + c A 1 / Z n E j + J B V x 5 t M G s 0 / w A 7 m t t + B j G 1 d n r T w C r o 0 X 5 U J l c Z M r 5 r l S A W I V 0 w 2 k L t u R p 7 W + Z T C D m A p e V q E 5 U u o b 9 z 2 F t r q h f u F D k 7 m h t t l 2 8 Y F x 5 A q 3 u x q T C T i D / / b 0 c T 1 Z x O R u H K P 7 S a z m W G D 4 w d F t N 8 u e n n h M N g 3 Y A T v o W w l 8 X c 1 k O Y r F j m A T 4 F y K s U G r b b a e Y 7 0 m h A I g O u M + k w 1 S v Y C 7 H B J N S 5 O W z o 6 I 6 M L 4 n l D q e i n / p R v D p b / K w 6 w / J y A R m B z K p O O a f S / R v c a q 7 b S I E H j n J C K A W w 5 o e a q A H S 8 n O d Q g o F A E + 0 l K o S p f P 0 r Z 3 4 O g P U 3 K m Y j z B W e S Y L d r x c N o G W N i m k q l C R H b W J Z K n P W a 0 T f 2 I J D 1 I J F 2 t 4 v 2 p I u e v w C S m 1 i h 9 X x B H K r Q Q H h g y y F W + m f X 8 0 2 B O a z L J a H s v 4 S X j w S E / 7 T o 9 l V G z 1 E / 6 F A n v 8 Y / B w V K z j 8 t a U F g k I u L s / C N J x m Y K / D S n K o 8 x 2 F F P 3 e 4 n 2 l J p R F R + h b X K p c m U o V z V I 4 K p u a W T l g n n 6 R 3 A + 3 L h G y 5 x G I D y 6 u b 5 t o 9 X + r t F g f d X W e u 8 s U C P w a / t 6 Q B n 8 h g 0 i C 3 6 P h I o V 2 v i F P c M + d v L t t M 5 S h P W L b Q N d 0 3 h N / l S 7 4 m 1 I N / j N t q r k z X L V t i X W Z 4 F n O F B M 8 L G r r 4 N t e D Y k R U c O v c 6 0 d d 6 X 3 V 4 9 3 7 d 7 G m r l 6 3 k 4 M x X v 3 B C f F k j z L A A P 2 u 7 9 8 h n H T a y 4 M 2 R L b S O F / N Y j w f 5 r u c c g E q k m m Q n C 5 e k Y X c 3 6 + v v 6 O s A g V 1 u O g a n w 6 b 1 1 z x y + W a t D w Y E 5 V s 3 K C J z B E s C F d d I Y S 6 C r o S e U H I A w I 9 P s v 5 h f v x N N 5 e L 2 I 4 o p x D + j S e R C 1 o L p d A 8 a n o 6 a 6 K b I e b j 2 7 e D x M I O A j f 4 + U / C 6 p c y I G m X i 9 d v E s w f t r B J f P w G N 8 b S 5 3 4 c H X w U k X j u V Z R J n e S 1 P c U 6 9 s 7 8 Q l W C e 6 F i / y B K c q j y l Q I B 9 e H f i b x b Z N 0 / P R b e g H C z p 8 W F 2 z n / 8 g k 3 g K 9 d G D o Q / 6 n S e Y y + Y x L g U l F I 3 d u 4 u 7 + O l 3 L M j K r I g J f A N 9 B Q b S I f W R + X T X f l r j l 6 k B v D 0 w R C l / c 4 O R s x o b g + D j S m 0 E + 3 O / Q s 1 t c z G t y B f t i i W v G b 3 m o 0 c Y S E l 9 r q e S R 0 r s P k G b / / F S 5 u G j A O K o k 7 5 Y J 3 g X 8 m Y l b 0 k h + d P f D h 8 T N D 7 y 0 b a J n 3 R j Z S / f b o x 4 X C N E M I V o B h 8 d Q 1 / r 0 2 V P E j B H x F L Z Y p P V + F u 9 H 3 + T x c E s 6 r L x e X F z E Z 6 8 + g w 8 G q S A b 8 G U 7 4 0 u F 0 R e 3 + Y Y R t y 7 V o v Y f / o f / y 1 9 7 j O x k N E G g p r k i 3 L m I 9 W q F G z P N o M s d t b n 2 S s 2 m R p L p h B 8 s l F X D / u C f 2 g 3 k p t Y A H w b l 0 s 1 3 u d Z d Y 5 9 q p S A o M W J + i G R s Q X x X 8 l P W I L w M b 2 q t Y A A 0 y 5 I 6 m g 3 D U / L I E J p p 7 o d u B J Z B V 8 X Z 8 c w h L F S Z k B 2 a M x 0 t E 3 T I 7 z k K m B l K J o n s T l J E J G a H V 1 F 2 c d l 8 w 7 k W M d e F f a j P v D I F z A G c z h n l 0 c m U x x m O F T G I Z z q U Z V X W r R O i A B U R E T g V g 0 x R a u G P 3 1 p 1 6 3 O K o Z a q 2 F 7 A w H x M F 9 V 4 h 2 K Z I 5 x N X E Q 9 8 o + S e T P / 4 U F + 5 w O Y n I d 6 u L + P V y 9 f q D P E Y v Z P e M y X m h j P w + 3 j + h i e / O M u A t 2 k f B U Q O N Z i W R J j j V 4 Q Y s s r H M Z U K i W + 4 + U k j v i + h I e a v o T p g D P R b e g g g V y d c X T 7 h M V v / p / 0 U 0 Y o o 2 C V w t S L g p F P j 9 M u q S j l F / 7 y h R X A b 0 7 5 y T D T m C j V E J Z J F Z B v H s H V r j k X 3 + R + E w a V N p b h I 3 E C m V e 7 S U x 3 9 7 m O c Y 8 L f E J 7 y S Y k x D X x S K U 5 a I P U Z l + N u e b w Z 7 f T j c p 3 3 / 6 O m N I N X U C C h n I 5 f g o V / q k r y X 1 l S m U L U n A N q Y 8 P z K Q V 4 t d W M d 1 5 3 i j Q d A g U u s 1 e L p T 1 V B w 1 u 0 j w u r 9 7 i L P L C w T C l 7 u V e 7 I R Y l C 0 J e 1 n 1 9 B c e j o i 6 7 i 6 w q U 8 O x B m G 0 l 8 2 j b e k p R 2 U Z q I V C 2 o W 6 I 9 l S f 3 u W C C 9 a l L K + Q X a 5 a Q E D + a e M 6 j 9 a 4 Z t / c z T H s z e i K f 9 s p T C a M 4 F 8 L J d D n H k y B V E c B 1 L C F i s 9 d J r b 8 A h 5 f 9 T s a T u n s f W 9 U C s 5 R M I c 8 7 J B 6 l w s L H n 8 w m 0 e 2 7 u T E b w P U 2 I N / H 7 X C F c q r F s 3 5 E H 1 / / o 5 R 5 r f f A A Y e 2 P N d h s V j G 8 P 4 u B S r z p I U 5 t l z 6 Z M r X k 0 o P l Z x z O N t Z b o / Y 6 R 0 s o D e 4 r X Z x j O m X C s b 4 R Y s w 9 3 1 S K E 2 X 9 + h K b v B c p t N J n A z Q 6 t D b / q f C g N 6 u 3 K i j N K v E J 0 e m T l j 5 q j u r F Y S L c h C s P J V + u 3 j / / n 1 c X V 0 9 x m r A u F o S u 8 F r 8 r B z a F o N D 9 o x r n H v k 6 5 m Q 7 h k Y X g i G w H v + d 4 q L J I n G T f o o P O n + H k x X t 7 H K G 5 j T r 1 n 7 e d x 3 j 9 L X N m e u w F c H a I i q 2 j R u D 9 f 4 s 1 N x y k H p 4 P T s h 9 K w R l O 7 p I B N d u u B 3 O V s W 1 7 q m u n e Q a z 4 A J u l z l 0 r l + q i + M a M c f g c 6 J s y g N g m s c M 4 r n y W v + V u h D A F A q F w 9 9 0 3 K R J T 0 E S Y y B Z 6 9 c I D 8 W E k Y l J T j C v 7 t L 8 6 u d f F K 2 n K 2 W 3 I I T I B T 1 Z z z H J i O u Z J 8 k u 0 v S W U 2 0 L w / J f y U R K R s 6 r p K d W y g 1 0 4 8 k y g 9 H z 8 x P u Y S X I + l i 6 f N M 9 9 t W Q v r M o 3 V j 6 V y N G c R e b W l V e n U 5 x m Z r 0 B 0 I a K x 3 d 0 n J 9 D M M x w W 8 Q j X y 4 d T J j d 4 D G 4 1 6 u R E E o 1 z D u d t + C a W E S V L G w H R W F q f R N 4 h v T + F C 1 V Y 9 v 3 r y B J r N 4 9 f w y z g b 9 z J e l j q D w x b Z N 8 C B K j V g B 6 + S k q O U c g K i h P J d D V A r 5 K 1 1 w 1 S 4 W 2 6 H z K p r c / r Z 8 4 z 4 C Z z x r b H 7 U 2 u 4 m U C E V g e I x n w u 3 e G A p P A 5 B p V o U j i x U R 5 l M c R k 9 9 Q h B S S A L o A 6 o O N + j l Z L 8 T u 7 u X e Z H n V q M W p f 8 N b 0 J r K M j r f C g K 3 M U a L s J R 4 J g j A Y F 7 x 9 u c q m X B 2 M O O i f g 0 m H v e o w m 8 x i t h z F F U H 7 2 8 v N c J J D j A T Q i b T Y T V 3 2 0 c j r J 8 Y a H 8 W 1 O L 2 U d x o d 3 t 2 8 d d o i b h + t k x n y j u M L q Z B Z A X J 3 8 P N 9 A s E V T 3 Y 6 v o V H Z C 6 W Z d Z e + + 6 A I 1 6 O 1 6 l I L c Q U u 0 j H J z G q O 4 + f x n p e d T S q W n j q A k x c 9 p m 4 Q h P t x S 6 e f v 3 r 2 E d N 8 m j 5 Y n r y o F y 0 j k 2 v C m x A s Z 7 8 P v p F 5 T E f / 3 z s 5 E s g 3 N f L S N z u A v J b u q c i n 7 o w R j u k I x q F N l Y L a 0 u H j M g A j k 8 H 0 a N j x a B a D 7 i k M o 4 X S z S k Q l v T T / V E Y d D 1 m x D B d L F z a b t o r s a x u r p b S Z Q J y 1 C N + j 3 N 7 m 1 R a e B H C D o U G / Y v 4 7 u 2 7 e P n 5 8 + j D o D q 0 t i K j p s u a + Y C L f 3 o z k w U B P A z Q Q z k 4 I q Y r 6 w Z A 3 b 4 N b m C j R c y A T 2 X 9 v o H F G o 1 9 U / B 6 4 E E r I E 5 5 P p t 6 W j B 5 D v G V N H E k L X c 4 0 C 1 3 f B / X 6 g m A b m a 6 / T x 2 d K 0 M z P A P D 0 D L Z q y u J 9 V p l + V r G R r 4 D M C N 0 X J R A j 3 z X H S f + 3 q l 4 z l + Z T S a y q Q 9 C u 5 + e o O B W O Q B r G 0 C K W P 8 K j H X w 8 0 0 J q t J n F 3 1 Y o D y y V C C M g c V l C f V 9 l r E Z X X w D E 0 e J j d w P b E d j 9 2 O n w K l / + k b I T w f Q H 9 z u c b K r O + p q B o v z n 6 J z g D S 6 i o e p r f 5 J u + t O z b p d B N 3 s F X r x s D X l 8 x a e e y S 0 v p p S u I m 0 h 6 T F k 7 H T w Y Q m F x s q h u J + Y Y 1 u X Z x f Y O J f / a s E P w n k n U / J t j R C T O Q 5 1 y Z m 8 R s V p d A L V n q o e Y U K P K A d K 1 L 7 v m h j G 9 L / O B a m o f s a t b 8 Y u L D + s y R I 0 l O f v N Y o e V / H l C O G 6 6 A v r 0 e 5 g u / u w N X K R c G / / Q S J 3 5 K / B Q I m 6 B e L / 1 y m U H 3 q T w w p o P 5 E B K w B p P I U A o + Y I i 3 g y v t 9 4 S T + 1 M s x M P D I t 2 X F y / O E X D o S G X C L / g y i d 9 z 5 Q J M v g A P 8 + U 6 3 2 D o X J Q r u n c L Y I R R t l u E o 8 9 n H f U r A 2 / w S F b 2 F e C A 3 7 5 X W 1 D O 0 U r c Z r n Y V e I O T j g f p W V w 2 4 N Z 7 Y + K S i F J T 0 d J E x L w 4 S 6 H 9 J B Q C u J a H s w k X f h 6 P 7 z P Y 7 T T E w A T L l P y r H b 3 a j l 4 6 H e P e P N Y A h c n + G d Z F S f / U U Y r P E / X z i O q P W 9 / j a v u s c q L E Z 4 H Q n X m c Q Y O V I g W R z x t 3 / 5 R x 2 K 2 y A l y n 7 k A d 7 m Z o I Q e E t 4 9 v J w C d Q C Z h 4 X w b m 0 f z d 6 D 2 H 5 c D r 5 M P n E o e T I f x Z j C O d x E 7 9 S k B r F X n e c R Y 2 e U m 8 W 9 e Z I + F a Q P i W z 6 v 7 k r E o Y 3 n 4 w p k Z P U + A b 3 D 3 d x e X b F 7 1 K H s H 2 a P j C l y A J x u e q X y 0 8 J p i X 0 M o 9 / M p 3 M Z D P e c w K x 7 C L l x o F o / E g E + v d o z b x X v j m f I h M W e E m Z x 2 + l b b W m e 6 P e v X 4 X p x e n u G r L r F 9 U 5 J V t F K w f h S A F w k 8 f g h v 3 H G n x k q g w T s Y r / q k w 9 J v S 9 y p 1 f E g J s 4 l 6 y O P f a L K K t + 9 u 4 i 9 + / l m 2 b X + P 3 k I S l g b U w s Z o t w / D G J z 2 Y S 6 E g v K p N H C D l r N d t F 2 A 2 s J K 4 l K p h F q 7 X r p b u Q X E v s H g t R Z K y m k V 6 g P 7 e Z i N 9 O m k g B Z r Y l 8 c u M o j t V 2 i 5 e q R t D C 4 l C h 0 5 7 B 8 U T W 6 L e u 0 9 9 k v + u v Q v G 5 f t 9 d N T 0 q R 2 s 2 B C 2 U k W v K c P 6 p s 5 5 m A h R + k k L X 4 S b O 0 v o u p 7 / M i j P C A I I f K l 7 5 Z n w p G N / P o 1 H p x 2 u / l 6 i F p L x 9 l z C 6 q 6 O t y j v A S 2 9 I d 1 D 4 Y x k q N Z g o U s Z w 4 u 7 + 7 3 n t s b h K S Q v B g z D Z T T O J 1 e A B + n x j K o Z M Z Q u a L h l 1 2 Y n K J 0 R x G a U L 4 Z 6 1 X s R v j A q Q 2 T r 8 t E Z l M e k h P B U t E b O e F q H V 8 a B t O 5 k 1 N X x C g E O i D O 9 Z / T E / r + 0 G y v f Q d t S k y i c x G S z L 4 k 7 Y l i u 6 O 9 7 x d U F 4 Y M c 9 q z / T Y j p b g m I 5 + v s / 9 Z q 6 8 I 1 M e f p s k g h b / 9 X e v c 7 j 3 / O o S o Y G R b F l C 2 y r V H u F 6 2 i 8 1 v q N U n X a L w B + P A Q V V M W A + p K d 9 + U E 6 K I E U K P 4 X H + P Z O q 6 v H + J n n z / L g a K j i 2 g y T x 6 8 A v w T N K 8 M c n r i z l 0 Y 0 z 9 9 L 6 y T I 2 Z O G x S X l r K 4 x y 6 v 8 r t v e d f l c j G t 8 z l u B 1 K Y T S p M 4 + Y u M f E B U y U d 8 C g r O a 3 i I I V Q O + / o m f Z u f c 9 B J e A R S N 3 p p B q Z j L 3 0 L I y N E p Z 5 P X t r G K K i d + l Z q p J U O N l M J u u X t 3 O u k v I Z B i Q c 8 C L 9 0 t U c P 8 y j h 0 A 1 X R H U h k Y 0 K I 6 k Z w o k r q R z W 8 2 e i 8 R L / R P i r c n i T m z l 3 k D A X q d P r D + Z i w x p M F d J A J y a 9 Y 6 4 6 W b 8 D r 9 y G I v l F G D Q B L h T H t + s 5 P r m Q Y + u R d I K 2 I d O l I E D w A D R 9 s R A X m b P X E i 6 7 4 7 K r Q n J T L D B o Z w a z O B v j / Z y a P W Y / p g w i V h x 6 2 f O l t O P 4 5 B s m T R W k 5 R P J 4 1 S 8 4 E Q A 3 1 H a n J S m c 8 c d l c g K V q u M o K V E 4 J e 9 L P M l R V k l 3 Q A / E A c L 7 8 6 T 2 f 8 5 + i X 7 4 I t + F f z 0 6 7 f B f g H i X s U T t 3 2 o f 4 / I z 0 p Y h v i z I W h x 4 2 e T 4 X J 5 A l F Q B S j + T w H V c 4 G L e h k 7 C z t S n I k r A r w r m O T u 6 p L a D M r y 4 t a b s V B 0 3 s 2 g 4 K j s j r i T o X m y y F y + D l r h O Y o h 3 y F q a 5 Y 4 n 4 b C 8 y c n 7 p n 9 t s 6 c v + W r q C 4 + A g N z g v C z I B X T m 9 V l I g b H S L H p W 9 0 s O q e N v u p M B V k a F R y Y j 7 f p I m 1 d C k V v 3 D 5 n F I Y p + t n n O a b X n J 0 V X J k R Q o W f Y C H m x 3 c W e s 3 k W e 1 m g O P b i c G Z g Z P T 5 f D m G 6 G M c K n H M 7 v Y 8 X f G q R 6 V r P n d o s o N Y 0 F H N X S c v h W j K q j M P j w n q k n E x h 7 K I w 2 r 6 1 I y c Z l c D T M p R 6 a e 7 1 B 3 5 z g V o 6 q L y R y i J V 2 C n M C u p z I V 8 m p t i r H d 5 V U h K Z c T 9 O H + E O h t V V d M d o V i R I x l 6 L k n 8 n K b Y t f U o U 8 1 J j l v A r y M t f h 8 k 8 B L V c R T G s i d w p W c r 5 F D g L w W M p v x g N + T k Z l J + + H e C B H X 3 z y a S r 9 t 4 u 2 J x 4 f r W J J 9 u t 4 / T A d 8 x 7 7 B Q 0 Q J O c U a f 4 H u E N S U K Y w O f l 9 Z Q 4 2 B S z o s l M e H D q U 7 G E m y p K n 2 O 4 m + 9 z G 4 K B V 3 S F v m N f N q T b k 1 o 9 E K 6 W P 8 B s D 5 q L p g 1 S 4 h 6 l O 7 O W 6 v 8 o C i z e l H 7 p 7 X d x u r J v 7 m h x Q M e 5 y X 5 1 v 2 j A e y p X 4 W M v i a n N t c J N 9 5 / J c T 8 c J d m I m Q o 9 k n 8 P 1 t K 9 H f B U S m Q F e l q 5 e 3 L + 7 f c D y 4 b p B J z t T e O H I H 9 4 6 0 l v F U B S z c u F o t 5 2 2 W j d y z q f L q I 7 m D + k D + v K z + W a W h 4 2 s V l i r H E W q E c i W F 6 H 5 t r Z O G 5 O G J n C L t W a 3 W W / n + P v R h / U Y 2 9 Q A 2 W k C W K z w Y u 7 s N C 4 j r o d v 2 1 7 i L u j j K p Q F 2 h 9 P H r 5 f g t U f J p n k i L C M P b i S w f i X g x t a N p + b R b f F B 5 p 1 B 1 O q z t 4 r F E / T Y z s i 5 x 8 i H R n + 8 y + / S O U w H L r 2 S 4 1 i a w p 8 P s 5 0 V B S K m 4 r B L 8 Y A Z s l h 9 H + P d K y + 6 a A A i s m p j G O y t 4 k a 0 L D E h e k Q j 7 T A i c o P Z 5 O H a G G E X 6 H K N / H j L a R C r C I M B P 9 V R y 5 r q 1 g S P 8 i a K p O j A J f / + T x w t m f b e x q W D N l w V c y i l k P P K x g w 3 x f m i b u e K I S v 1 P A 9 W A i o g 0 S + r 9 j t O A 4 C L M c o 9 B H 3 E c A N o Y J v A x G X y 6 n 4 l N Y l R E j r T 9 t S V z x + E K Q D f n 3 r R 1 7 g 1 m O j c 9 e t H t p y G V f P X s S r L 7 6 k f 4 W f F Z N U a N Y D / C s H u V Y u s Y W / q N 8 Y z 6 V I a z 0 7 Z E E T c n J 6 w v 9 I W 0 2 T j g v m T s 5 q n k r j S T Y G k R S n p H F S x / M B O r 0 c 6 v S l 0 G p b V 0 s 7 d K l 7 p z a y N z a q 6 U w f G 0 Z 3 i U Z 3 g C X r 1 a P d r U U H b Z T M c u j o T 6 U P g f O P p J z D K m i T c v n 5 Q a h I R w S W 6 s 0 n a h y p 8 j Q b r c Z P t / s P n X S X P F V 2 g S u B j k D z g n I 0 v 4 x 3 h P d D A l S t n n 3 J t X H Z t z 8 X V s l 9 K I N i s Z 2 z k 3 7 c T 6 a x l M n t P X X 7 T R o q K L K I u r e U e o Q r Y w h i j X a 3 F W 7 J q b S g G 8 z v 2 X X r S j d G 4 1 a M J 1 i V A y 1 z k j 7 L U w v 1 6 i Z 3 a l 2 s C M y I I M g T 8 / U 8 A o F s E 2 / v W g Q c M H Y u N 9 L t o 6 D n i G e c i 8 D q x b R z W V Q z J 2 d d 4 d D u I f C 4 s c M p r h b C 6 r j G C o W l 5 c i D a 9 Q S X k / S I 1 / Y J 6 w y V v F u e h d 3 8 5 u Y 7 I a I 1 C p G U 3 w z s t X b N Q z A B I M A 5 v C s P D r A Y 5 + 1 S K 4 x 9 V P e W 2 7 n G J 8 Z 3 / h F O V f D O 9 J X d Y V 0 7 i 1 R O 2 2 R R E 1 6 + E b z A Q h 3 B K 4 e f Q S p 6 Y y u i C e r q y H U P u 7 4 V K / q U P m W i J U z 0 9 x 3 X q b V J 7 h 0 b q A B i h 1 K N V j l C h c d p t v 0 2 N F P k / e P w u b 3 T / O l F j c P F i z / D n m P n 4 + J d n O Q B B i 3 7 b i 5 J U g f O 5 d j n 4 H 6 k + v Y 1 t P f x + R 3 X c v j t Q G x u q 5 q N 7 X / b D b L a z q d 4 j q M c j T q / v 4 + 7 h 5 8 0 d c D 9 8 f c n + E a O B l c + l A m l U v K l o Q f / J W / R w Y 3 X 1 E Q x / 7 5 + W l f S 1 I G j Q O N 1 x y m r k G r f g e r s C Z O h r Z b 6 I z 6 g 7 G o H 6 t t P 9 z z I 4 6 y r R Q J 4 R G / 3 o Z R U G D l v A v i I f x 2 X 2 a 9 x Q O Z z H C X H l Y 5 Q p g j a l g J K i 9 e t X G y b 2 A E 1 7 q 8 J o e 1 6 x 6 n g L u 4 p a 4 c o N H C 7 H 1 Z j N s Q 1 8 B V R k R T L n D X f b F E n p v X R B s 5 W V 8 v L l e + / 9 Z V O y i s 9 W 4 V k 8 U 0 4 / U C e 4 E / E z e K R + N y r k 1 c 3 z 3 E B L q 5 S G G x g 1 a L + / A 9 y Y 2 G f E K j 9 E M D s l 8 W d 9 e 5 M W W g h V L U J R X B v h t q t B j m I g b 8 n s S f 7 c I 1 U f l X X / / X y T Y b A u d e t R / n p 1 c 6 u 2 i A e 7 S C W 4 4 R G X I Y Z E u s + Z L g D U n s N E 6 i 3 z 4 j a x N G m o K / d b R a v d y 5 m Y j Q M x d h + p 7 Z H M m G + P q h s z + R Z N i b m 5 v 8 d O L P d G S o p 4 x 1 / P y x J F E c 0 U k B g Y n c u 3 R z N 8 Z t b c d J t 2 h k k 4 J z T M f 6 S t m P 2 / H e 8 b v X 0 d X 0 M h W i l f v H P C V Z P z 3 G K o 3 H i 5 h i K R z M G Z y d A 0 c X l 4 z + 6 i G Q x 9 e M + i 6 m V p f 2 6 i s Y x 9 K u R L G e 0 n 6 B 4 w j L o 0 A e 0 0 F c + C M O S S E h Q Z u H 8 T x u 7 i f x 6 s V V d P A a M k q A a + c b X C 7 o 2 f c F D h l b U L u w Q 3 c D d 2 M m 5 2 t c 3 y s 0 p V f V 3 O T 3 9 m 6 K x e j G F Z 7 H f j z L H Q j u 9 M 6 4 G y V j X D Y c j 2 i v H b 2 + L 9 s 8 J n C S t J E O L f i p F v N c C D o i L N s g N 7 2 c H z q + L s m C U E S Q M n n U 2 W y 0 h l c v s R o o D o T s / d 0 t L l c f + m L 5 r B 5 L l C P O 0 s L l V O D t / h 4 l N x m D X 6 x y y 9 0 T 9 g c Y r 2 f x 6 u L n 1 N N H 8 S z j v N 1 P q x r 1 Z b q k O f q M 3 L u u V R d w u k c 5 r u 9 F A 1 1 p I l D I y 8 M 4 u o R E l b / + z f 9 9 X 6 / 1 o t s 8 i 3 b t F A S C a K z I a H l N g 8 s 8 7 S V f Q k Z p F 8 g 6 A i P T F O H p R g X E O n v s T t B F Z x 7 9 Z g d T D 4 M A b L 7 Z A H / X s n Q r i V S S T P b T S U E a j w E Q h l O g Z K J P L x n 2 K A z + N j 0 y 8 e H 7 I Z / N H s + w F g 5 f e v x h g A B S W b w U P Z T n o / z k m V x 9 S E / r V 9 H k c w s f + q W R / z R Z p o z s K c J o U z T e e D K L t 9 / d x 1 / + 7 K v o 9 d D M M M Q e B v K 9 x c Y t K V D Q I A U q 3 T b T s a / 5 f 1 6 O U B 0 g f Z L s T D W m u J Z T f D N H o D w 5 u I 1 L 7 n b u r 7 / 5 J j 7 7 7 G W c D C A + 8 K / 3 a H q s b N + F v A i e 1 a V A 8 c W 5 t r W v d d E T c E 4 Y B J b 5 N 6 w E 4 H j u f a v R A Z / 7 W C B Q / V 4 v B 7 B W 2 z W u P o o V y z K C j h u E 5 P L y M u l V l A C F 7 R v W y Z X 4 3 7 8 b x s 3 U h a / T O M e C n b e e w V f E 4 Q 5 c A X f S / I h 7 Y P Z V M 1 / / / k 3 8 7 P O f 8 5 O 2 E O g 1 e b 6 h b w 5 o u J p i M B h E F 3 i u r + 8 o T 6 j R 6 X B / F S 8 + u 4 r v X / 8 B F 2 0 V F + c X 8 N h Z v P n u O r 5 6 Q a y 7 9 W j p F f 2 h X 1 j N s n d N u v F H u 4 4 r 7 F y F g T D e L 2 4 I f 1 D 4 h k f I y e 3 d H f 0 f R O 0 / / Y / / s 1 8 7 s + 0 Y u s T c Y U Y N t O x 0 F c H w u C r P L H f X Y 0 o j Q S v g 5 U h L h c t x e d 2 + N W 7 B E q a t e + I R 7 g B Y p / N 8 i g c 6 + 8 i L y R F / N I l A k e 9 m r 6 e a 3 8 t J 0 O N l s P 1 T 1 4 d 8 h + + U B m 7 / D o M W C Z g f w l b g y z E Q v h y H T A u o H w B P O P I z v z / p R + b 3 e s x b h L y 4 i S W / N i G / p I v o K / 9 P 8 z z 0 Y q F S i 6 K c B M 1 V 3 4 / C q U K A A c G v A l S E y K R A Z c 3 l 5 4 e E g C K 8 t 9 N d v L 5 b Y i H m a E 7 n S C K Z 7 e T k L K 5 v H 7 A i x s v u Y o V U 4 t r h d W A T R r w 0 w L R N Y P G H w E h S 7 v n n A 3 H V E r / 8 d u Q 2 t / t j 8 Y T V + S i 9 H D P p B o s 3 5 5 c S u g T X B q y v g m e D g G A h Z Z W e Z 1 d g D T u N P g + x M A h i 7 h Y 3 M 3 3 S T V a Q p 8 N l z O f L O O k M s G 9 t L E u B 7 / z 8 L P r 9 f m 6 3 E M f u 1 T s / u Y q z s w F 0 W M X V 1 W n 4 W p 7 T 3 i X G o 5 + u t / N s b p N v u 2 q C O l o d O K W G p Q Y m z + C Y o h w 2 G B Q 3 X 3 r s m g e x e F i R Y Y M 8 7 r l 9 j v Z 5 / n / b 9 / a + / u 7 t f r W c R j m T W 7 + W + A D A f b G U 2 x H q C F O N h q z I E R G 1 f L P a i 3 7 j / M A s E B C N s H F J S n s T X f 4 a G 5 B h 5 6 m r j p Z x 3 q d o G S h U u M r / P k n 5 I P 9 X o y 0 W 8 + h 1 + y l E / 7 6 p M H V J T 6 3 L k 9 s k f g D X 8 Z Y s p e j 5 O + / 9 W B 0 w T b I e j F Y e Q + U U q E d Y y 3 1 w A K I V a A V B C + U B / b 7 4 7 N X l 5 3 Q U / M H s c 5 k X l 7 A J g e t t F J n u V c J k G + C P 7 z K r 7 l G u a 6 O m i h O + N n H 4 / z F R C k 1 6 P 6 / H 3 a K G B q 3 G 8 8 E u u g T 5 C r W b G q Y w m q O O x n S f f / 4 q d 7 9 6 9 i J k S m E i F q f W N Z 4 G e F j C 0 H a t I 4 / L a M A s T G I J z a 8 w L h F e W C 7 X z n l 4 T K 4 g E U f k 8 9 T X 6 + v r e P b s W X o b R 5 j L p s q I B b x j a f v U q C 1 p k y o q C B S 8 t 8 U S e U a + q m M 8 n h C z E m W p w L G q 7 V 4 r L l A O F U K V X R 2 + J F + h h 4 i n D B / J O 3 4 R v 9 x L 0 a R R 9 9 U 5 2 L B E o l y e 1 u 6 0 g I 3 n C O 8 u + Y 0 6 U R B a o I f 5 j D i t H g O 8 s 4 a W i 7 z G b S s H m O j 7 e j P M h e V 4 x t F r + 3 K M x j w a u B 3 j 1 S g e n J P a T W L m u 1 O r a F G C V l c E u y X C U Z f x 6 i a G y + 9 i t r 3 H W O E K t K h 4 T z 6 Q v 6 0 s M P / O v Q A Y l 0 e 2 e c 4 5 w U F a P o n y R 1 N S z U y 4 i n T S T j 2 R g T 8 7 P R W m T 5 P 1 H q 9 M E M I X a + U x w b p Y C Y f E e R Q Q U y q F 4 + V v 8 u R I m k E 9 d d n k 8 S o Z Y F K t 4 0 H Q J L A r K P K g + z y 3 k B h m i 8 t z j S W Z O U 6 F M M H Y a Q m y v O U K o K 7 h 8 4 D J 6 X Q F k / o b L e c z U 8 J b L t u 2 n T P c x s 8 H m / j 8 b I + 7 J 4 P b R z O 7 A r s W z 4 m l n j 9 / F r c 3 7 1 M z 6 9 h Y X l X i O 2 h d P u S L 5 p w e 0 e X T d c x 4 G n d Z r V 7 F W 9 n A 9 M u Z z 4 C O W E P L S q Y C l v j g T y / D t X c P D w 8 2 n v A d e U E 6 + 4 K 7 l Q u B w V N n 1 8 P V 6 h e B x M I 5 M K H b K 5 p X u G t n J + d x N j j L N z C e X R C T 1 V E q M H d B e o H / S F M / 3 e r v G e 0 z 4 n 4 X G / v m j f U Y P C O o x l 5 t N w R C B + f U i H s O w p S l s 8 9 u 3 7 8 4 d e U E d P R y H A G h 0 7 J 7 N k h t X Q P u 0 x j U r + K k e Y r V A w e T D T 4 m g H l g 4 H y 1 i t G M g G + 1 w N z N C X + Q z u Y M c e F y O Y o T u s R O F X z W e 2 K s 8 e o + f c w G j R l g t y t K E c C B D F 9 n k 1 v Z X T w J I Q T y g M c f T z K P m i 9 j B p l a J j 1 g 5 5 O k p X h q c T 5 N T 4 X p o 7 y H D 7 V h E Q x / A R d f H g h 0 p 3 P g T h U t c d C E g H Q s / 7 Q 9 i z n Q s Q G p G 7 R 4 r g K 3 j 0 + v r N f c T 8 p x w 9 f e a N G H I 7 f L q A U 9 x K S Z B / Z T T Q p T 5 s 3 / L Y s g 0 M Y C V 3 q 6 c r g W 6 z M a I 4 D G P 0 p C Q s M n f e J P O I X N k l q e u s u F U l g O Y C m 0 5 P P 4 6 E t c o Q 5 a c L r w R Q 8 + K X A b e O c k J l p Y Q D K G s k 7 d f B S A + 6 R W K g D c 1 i Z C x 1 N k T K X q o M Y B 8 o Q B j Y 8 g 6 u 4 5 G u r 3 1 C 3 k y 9 b 4 4 X F l 2 9 0 U P O o a 2 t g B X / C Q K z A 2 z o H J 6 C o 7 6 m z X c f J a t i k V 1 x 8 E T 7 g L L s S B 9 Y g T 8 v B V O s 1 n W 5 Q / B q K P D e l S H h 5 2 7 m u J u 5 b 7 q H 4 k i U v n V Y 0 / V 5 t 5 9 k x d 7 y S w 7 q h v w f f l c B X C I W H M 0 8 E c S p x M h w B Z R 3 O i J d r O O f U w v 8 R K I G u 2 m u U b v 0 / 6 p x Q 0 E i F e 2 u L D r h 9 y 2 N E R P 3 R Z D l j 4 3 I 7 l 5 B n N 1 2 r 4 m g r U o c P Z z y d / P 0 z c L V Q H S S D m R / K k K w n D S 5 y f T E + K F c E 5 X J S V D I V L i j Y T a e 4 2 H U 9 E L N Z E J Z D Q i 2 Q J f 0 y i s 6 R c g Y y W W s L g 9 8 M F M c B B o A 7 J u Z C d 3 M i V W p J 7 y a y 0 5 V l y z 6 9 e E q x j a V B g 7 c 0 0 v m j X w z G w P c 9 W l H X E z + o k 9 m z p A T A o u v E 0 X 7 M y G H T j / O o 8 G c X T T Y v Q G l d 5 C Y N x m 8 w q j N L j c D v B O 3 6 h 0 M 4 R q 2 X 0 O s 1 0 p b T O k 8 U W w d U t R A M D Q N n 4 W Z h N N 9 g t / g 4 6 O A T v N v A W P L O j H h V q z i 0 q 1 O I 1 0 V u o d 1 R G r m l 0 m i H h V T i s D / w s s B 4 O x 6 9 9 2 0 d O v I M t c G A 9 b j f 3 6 L W 1 u 6 F R d P K q 6 z r s a l K S P B 6 8 q l 3 d O Q A j o N m 4 o u y o J R H z p o 2 i P 6 F K + k n V L n 3 a u 8 K D N l y U 7 f K 3 h w d P g 0 J I C q N m E m Z T H R y 2 X C y A Z X K 9 o l t Y f C + Y x z N 4 N L k L f 7 e 4 q p M 1 b t + W 0 O l / 8 7 / 7 j 3 5 t w C s g I k X f 0 R l q 0 e G a P d d I 9 T o n u S r C d V 0 e + u c q B t / a 5 p x T g 5 i p 4 6 Y 3 F F c Z L g e o p K M D G r h R + K F 5 i A t / u e Z P B 1 0 r o C 1 H c x S n v V w G h y K w z M 4 7 F W t g y u / k T e 9 p r q n f D v F n M C p i C x J p k q u 4 a 8 d 7 5 R I 3 q W U F z B 9 8 9 9 N a T L p s a u p u C z L Q B + s o T 0 g p K L T C v d w / h M C t 9 M E h 1 g Y G + u Y a l x c 3 q G v s o y a l D W E S i q P r O F 8 h f P j 6 u d c M x v F N H X V 8 4 u l k n u 9 + b R m R 0 4 4 n k c 5 x x t H 7 B P O w D m 1 4 l r a T 5 2 1 c 7 y 6 X B 4 9 a + w Y 6 2 a e W K / V l X r S 3 j b r F f I s F l F 4 m o S / P 6 T 1 C l g e + H O 6 r Z N R L 8 + W G O A C 3 E 6 X y 7 m Y Y K w S y 4 8 5 j A w X q d G B g z X f 4 G c Y H V g J x Z z M 8 K c j R S 0 9 2 S t Q e / j 5 N G / j F U d u T k 5 M S T x 6 Y V X z O Z i v a p 3 6 C / t V m B j 6 a u W D A 2 o T V I 9 i W 4 E J + 0 X 1 0 L k g Q r E L s O i y S a z / h C V + s l p P R / K n c j V / n i 0 W M l 9 O 4 p 3 / Y l F x 0 n C 8 O p L R 1 t J z P c l 5 q P s c F d E P n I / z i x 0 Y U f w N M x w w g B j D w A Y j y g u 0 t s K 6 T R T F K t f / t P / 2 P f o 0 + z d G l Z D o k U g F w W Y i r v X 0 5 s w L l e 3 1 c E L v a l Q k 5 z 5 N T n h v c b + 6 p H e s m U / i n r 5 0 a D g E Q m Q k c l P O 7 q y x y m z z A q S U 0 t / r p P l e z 5 s 5 e P o 0 7 3 D I v P F k n f 8 L k W + L 9 7 l B v L l 9 K t B 6 I m b j w 8 3 g p H N z k S s 2 Y W U V S u S x j O 8 q X G 2 7 h m y y v y y R Z b J W O 0 C 1 6 m n U b A 1 X i u / e T G N M 3 d x b n K 0 2 p g 6 A C A V l g 7 d 0 D 1 I F o T e 4 T b I O f m 7 t N 3 D 3 M 4 v T M o W p P H Q I n a K A 9 i m i O 5 X F A Q q / j F H / d A F l G a G O t e s Q l y G C 6 Z 5 5 U 2 o C o 5 a 0 S R R m o r F r 6 9 A q 3 S g g c 7 q D P e r 1 I H D o g Y F 0 u N M 3 D G F 3 g m w J F / + w / w i g q b m 8 d 2 v a t 6 O f U W o v J c J w v E u + g O H T / 8 h w I B Z m g + 8 1 w H h u U r H H Z F m v V a A K v e + D E N X + f J v F f T l q q 5 A h c M q m K J v O 7 0 q Y X o 0 m F i 9 + N V Q x w D 1 v h W R Y F / w o U D l F O 3 S g M x j X H W E 4 X V A X r / J D W 3 i 0 v e b 4 E f X V 6 Z + U w H i 7 h r D I j P F m D i 2 b 0 c w f x A d 5 D G 6 5 Z 9 Y g A + f M 4 G p k e T V 5 8 p 1 t 7 a O a I s W c M t o E h l + Z B 9 u H k P u 7 G 9 2 U x Q + 0 s K v / i b / 4 f 2 K d i o Z x L c t m Q 6 + F k 5 v l s h j D 1 4 6 x 3 x T 1 + r 8 a 5 M Q t 1 A V C t H I x o b 3 l e v 4 x K T 4 G C S L p k A J b + M j b G 0 3 B c 7 V y A h A g w h w w u 6 j 9 G v 1 D 7 6 U 7 P W e Y p y / 5 L s n M O 6 2 Y e L o X e F e s G + N 7 w d t a Z V q L U n K O K W Q Q E i h l + u 4 K g r P n K 3 N w u n x X 6 n I M M l s v a z G 4 Z 5 4 j 4 N B / C 4 c G J 3 1 w T T I P Y z 0 5 R O t M J x t V h u V W c Q K w W k i n 8 j p p 5 J o L G 9 2 2 u Y 1 z G s 8 t 2 W j J X o 6 x m W E O Y u 6 s m W 0 E b 8 O t 5 2 b k X C L w J g y N q u Z S G 9 o 2 t f H M + N 4 v S I Y + n 9 6 g E D J J B R Q 4 u 1 B p r t P I 4 6 e N L 0 s o 8 m r E M G d H i + h 4 G 6 o k T F Q F e x H o F n J Z P 5 U X 9 K D u t g W 6 r o 7 T 1 F h Y R u N Z Y j r c 3 D / Q R t 9 W t O n M n P t v E 2 s K z R V h t 6 z G l 8 J A c 5 X P b u v R M B S d + V V K 2 j c d y j Q D f z 6 a 4 s + D 0 5 C z q M 4 R U Q V b J I j B 1 l 4 u h s H Z N c A B e r Y F f d E u r 5 O C J 7 q h W G 9 o m C C o L y m H N d C V v l r c o c Y S p + j w G M H 7 D l w Y k S Q u 8 w q Q 7 6 S t s F N j c Q v K B Z 3 0 O X l w e x e + l J + a i X D a 7 O a 7 4 L G 7 u r 3 O h u O d J d G r I w V 9 / / f 8 m t M B P x f q k R g f 5 u d X Z d X o 1 C k P w Z 2 e f Q 6 B G b s Q a z + 8 g J W a z 1 Y n F Z h i 1 R R t A z 3 2 r C 0 Q h A K b x P F s P g I 7 4 F W B R K 4 J z i 8 j h H v + X 7 / k / y X v k m U y m M A d u T o d K T d w r H S s / R a k j h x 7 z q 7 a S Z 3 Q 2 / e d c S 3 G 9 u K n p S R n R N S l K Q 9 I n M / H c E 4 q 8 X H r F / 2 S 1 n d K Q T W U 7 1 F 9 g 5 4 J x n Y i 8 n + w R p H V c N o 2 P s N h Y I 8 V A h t L N y y F h 2 v H N 9 k Q c s W h h Q e w 2 M N Q N c N G 6 j V 0 3 z n A R K m h X m a Y F P g N f v N F W y L P x b D e / k L B R 0 M J + w / k y I x D n e 5 q U C f 5 b u P V A B d P z 7 I V 3 u Z i 5 h 8 X x Z C j 7 l + 4 K x Z x n 9 C j m Z B h o b H V 3 W B 3 j y y 7 u 5 Q B f b o u 2 F 9 a V a + n w P F z r 6 f m I O / J P s U o t 8 N s j 3 w o h 0 A X b U 1 9 i F M A L t I / J w Y g 3 b 9 7 E V 1 9 9 l T R / p D v q S 7 c M B e X G w u H M U 1 f h O 4 0 3 f e 3 1 B / B f P W 5 u b 8 H T a f b Z l 6 T l Z K 9 W m g / 7 n g S m f y X G g r Z 4 D h 5 h U I E 2 a 2 K y 6 X a E d R q S q x 3 P u p / h T Q m D M V T B X + K a 5 K e L c n 1 t 7 W g 0 T K F y P i t X 6 l B G V Y M a p + n y a p 7 7 0 f s 8 U + L k / A T h w m p V 8 E o 2 W N a / / u b / C f 3 1 Y V 3 q 4 t J 5 3 S g Y A G 1 2 g o l e T B d x e X K V D c 4 W M 0 w q h e u n G T x P V 9 f R X J 1 h o c 5 g m x l A H E y u b a d / q c Y o y C u J D k A 4 6 / L 2 h 7 u J m C O y 9 z n n Y I f U k q a i 6 U p u v 5 M z B T 2 3 F / A 7 H 4 M c 3 Z z c A p 2 p C I L + v w d + K O i K k 1 p N z a R l Q h z J T 3 v T e b w 4 c 2 M d 1 K R c A p c W l j Z w L V y M q / v g s L N v p K g 4 J 4 F m b O t X + 1 p + / p r g U F H N U A b i q 1 E n i w n 4 I M 7 B b X Y k S B h x U J I o g f t R g d l q 4 G g 5 d 2 b / B B P h q B W X 8 C X 8 4 k P k 6 N Y p s P Y V w a g W p V R W p M v o a v N 6 D n Q 4 D L y P K b H I g L i i j n C 5 J E i N v 4 1 O v 5 N B u f G C g 0 j u W F U x K F x N 2 q w 4 o o a m 9 r W Z n R N i K F 1 M r S Q X 6 I i G F o 9 7 A I 8 n 1 U i X M l 8 I g E B p M e F m c O N z v k L n D Q r 2 2 2 + + z W M M j J 9 M K i g V u C c S G R O n J N K P 2 W 6 a C 2 d v 3 g 6 j C 9 9 9 q Q B i e b 7 5 9 r v 4 6 v l n u f o m s J T 5 k g T + N N Y q y K Q X d a a + F B c o p 1 z h 3 t z E f I / l W 1 x j m J c x q J 9 j n S 7 A p C 4 v 5 R L H F i 3 l M 8 x I R e x c 4 T T e v n 2 b c 2 e n p w i z d 5 G H 0 f g W Q T / h c x b T + Q M u M l 6 A x w r o T m / c l Q x N / + U f / u u 9 b x H Q K q F T c T l g G i p w o a t H K C 1 g t k F n k I j Q F a w T w 4 i 0 2 R x J J t D s t 6 6 i t S s H Q X r S k E B C i S I c M M v h T i b l X E Q 8 3 i k p f 2 f + 8 m M 4 f M D f H u Q o z A 8 S h D I V b Z i S m O 1 J p B Q 2 E Z X P S B C h j M o U B v S N 8 w 3 y 5 r w Q 1 m Y J k h w p G 0 / m 8 f y 8 j S 9 t P c q S F o 0 6 Q J S I r O o + N C C X z K Q g 8 7 t Y O q y 2 c y F o r h Y C t d f 1 S J G B m J g h m 3 G V f g 0 h d P s C V W b b b g d w o a r z d X U E 3 o B 9 A M M V 2 t q H I 4 7 s n z 2 h b f C f Z z z I R N y S D 3 1 e Y i p / 6 Q L W Y 0 o Q 7 q i Z + 9 Q 8 V L L X x 8 3 K 2 o A X Z b i u o g A I i d z + s J r r / v r G E h g B 5 t f K O u D k J H 0 H f L i l u 4 X m 1 w v Q w M 3 d + E f 7 V Q U a B n J 1 R w 3 G 9 d U 9 H h 7 j 1 I o D H 2 n v U V T L + S L j u Z P L E 8 p w j 0 q 0 l M b L b u L z N N s 6 w m y 5 E V b k Z n Q X 8 1 H E y + e v c t 5 K o e w h x C + f v U Q A 1 3 h B 8 I N t 8 a d 1 S 1 c 8 k / j h A 3 h 1 / R z W 9 7 j r x W 4 Y d 7 P r V O z n L S e w i W H J J l a V + y z i D b W g H + B X + F z Y X J Q 7 9 M N L U r G 7 0 G A 0 v c t t / Z 3 2 C c p F 8 X V J F 3 E v c a C 1 1 r t Y x v / 2 b / 4 / + 8 u z 8 x w O H U 8 f A H W R P q I Z z g Y X M Y f Z P G r J U a N m n n 5 j o z g y u y U x 1 o r 7 B K 8 V Y o c u m r x O E C h D 7 H E X + c t g n q R Q 2 X z C L l c B b A L s 9 3 z u r d I B 0 9 3 d X U 4 G F o 3 x c T K O S g 2 n y j w m y x 7 K Z x t + K Z K R B P a Z s U S e M s o l W G q m 4 u R Z Q n g g d D I n D J R W t j C S B 8 J 7 m o / H V O v K F e Q j U P T T m C s J Y i 0 p 6 N z D M q 0 Q s A W W s t 3 q p Y X L V n i s l X H j X J 6 l w A 1 X X d u 8 B F Q T F h w I i 4 o k e 8 G v U q 8 p h c k C T + D O c w w M w g B k j 1 v j a n L 3 t T l S 6 o v T y h s 2 x J V K x b p p E + E W L k 8 H 8 j R X h 7 / N 4 8 u k H x 7 G h D Y I 4 p m x q f N K R a e n p e a X M W F V N x c L t V 2 3 M p h v I q j O d / n W F g c a j J 2 F e b W c x 5 C A / f z s g l + U g 5 5 5 U p G B n 3 2 h L i 3 / 3 f A a y 4 m r i p L + 7 O K z O G 1 j X a H x B E W T q 2 W A Q F g 9 L s G j w L l B c f o r X f k T E 4 k j / / F 4 t w S K T i V G m 9 u Y r B 6 4 Q Y z T v o p 2 E 6 t L b u t W 7 K 2 o 4 J R y y Y u 4 8 r i x t 3 c P 8 c X n X 6 a 7 q r I T 7 t x i g h u p t b a + I y 9 0 q y c o L 9 9 q 0 o o N 9 6 r N y m m 0 a v 0 Y 9 E 4 J r M 7 S C k k c N Y e j a j K k m i 6 D W y r w D X i 5 9 w O C N a i o 2 6 H D a O 5 0 c + y Q H M Y X 9 c g R 0 O L m e Y + U T H N I f j / 8 / n R e 6 a m A P U 0 K k 6 k Q 5 3 C R V z b 3 s l R + R w U l 4 e R N z K J B q s O d n s z k 5 J 7 v Q m o Q b z R 7 u G s 9 i E U I 0 + y h M X 2 O a + F B h m X 0 l u 9 c u X o h P + k H 7 c l o J u l x J O 6 G W 2 t u L I x B U U A 1 N L g D D 6 4 D 8 9 W d P E R j o 2 m b 4 N b 4 6 e A e f d p 3 B V t s i c O M x q j T T / c x 5 R Z 9 v s v e N b g n 1 8 O p / V 2 K V E E Z V j 1 m q 4 J l o u 0 G Z Q j K t a B C L J w V X R v q c F X 1 h h j A t W s y y o 4 + L x E K c e Z 5 g u i F x K V b N V I 3 8 U y P I x W P M R W M P c E 1 f J i v Y i W i 8 n 1 S 1 N 9 C s J p L r j U u F z E W Q l D r g H j i m g e C e K 9 r j / u m L 1 P c s z f v 7 x H 6 T k z d R D j D I m C R j O X l q b 5 H H + M 1 r B F s 0 Z 2 0 V h T k s / K f p P 1 A A / + k e 8 6 f g Z v p Z h I r X G i 3 Y 7 i 7 3 J U Z e V w 0 B f I P P F h G / p T d Z l i f m 9 v 3 K P O i 3 N r t V i 7 q 9 f z y w R l e m k P B 0 L S 6 Q 1 F t e 1 H f + V I / I M L l T Y E D a d W X V + e p Y Y j l E Q 5 c I q y T / r a N e c 6 5 l R p X L Z f u u p 3 h b w s 0 O g s A D a Q V P D u f o 3 p p 7 v l L h i s A P 0 1 H x v k p Y T n m 3 + T g x o / n O S a f H 6 8 f T 2 L Z O m 3 T e o / X j y e r K f U d b m T 6 6 f y F i n L d 4 Y L B v d w T 5 D F 8 H Z D e Q p B c Z l b z r M D J O p b E o 8 0 6 D A b / F c N Z G n v a l z I H p h D g e g H 7 C p M w 3 z Z i t N A u d G O 5 w z 1 3 2 Q / 3 x e d 0 V Y F x u j n S K L R p d x O P X P l p G 3 A j g l 0 + I T 7 l f H O F 2 8 6 R + L Q 6 5 l Q x 6 f K 9 e f s u d 1 n v s V g K U w 5 + C F v W o G D K Q C V + 1 f 2 a 4 7 G U c y K s C 7 r L 1 D D a l j w z X O a v 3 7 + N 7 2 7 e x d 9 8 / b t 4 P 7 z D Q F b i b 3 / / + / j m 9 e v o n f S T g X / x 5 Z f x j 3 7 + K + K f e k 5 V O s e X L 1 U A r X n e n R 7 C I X Y 0 H R W L 6 S M + S 5 S 6 W 2 G S 4 w L C 7 Z C 2 W / H X K B F 3 o / t d / u R R o k g l 7 W L a 4 W g Y 5 6 c X O X Z Q D A S 5 E J Q a S m e y d s c 1 7 R v 7 Y p 3 b t Q G W C W P i 4 n E V m n / 7 X f z / A O W R K O p T A N a 7 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 G u i d = " 3 6 6 2 7 5 0 e - 2 7 e b - 4 6 9 4 - a 7 7 1 - 4 2 3 1 5 c 5 d b d 5 7 "   R e v = " 1 "   R e v G u i d = " 1 7 5 3 4 1 f 9 - f 6 4 e - 4 8 1 3 - 8 5 9 2 - d b 2 7 3 1 e 1 5 a 9 8 "   V i s i b l e = " t r u e "   I n s t O n l y = " t r u e "   G e o D a t a G u i d = " 0 0 0 0 0 0 0 0 - 0 0 0 0 - 0 0 0 0 - 0 0 0 0 - 0 0 0 0 0 0 0 0 0 0 0 0 " & g t ; & l t ; G e o V i s 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FF9AA84B-6553-40FE-9BD7-FF7AFE5DE2FA}">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107EE789-1DEE-4E55-9EA9-6CB5BF7F587E}">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Ques 4-1 thru 4-17</vt:lpstr>
      <vt:lpstr>Brief Exercises 4-18 thru 4-28</vt:lpstr>
      <vt:lpstr>Ex 4-29</vt:lpstr>
      <vt:lpstr>Ex 4-30</vt:lpstr>
      <vt:lpstr>Ex 4-31</vt:lpstr>
      <vt:lpstr>Ex 4-32</vt:lpstr>
      <vt:lpstr>Ex 4-33</vt:lpstr>
      <vt:lpstr>Ex 4-34</vt:lpstr>
      <vt:lpstr>Ex 4-35</vt:lpstr>
      <vt:lpstr>Ex 4-36</vt:lpstr>
      <vt:lpstr>Ex 4-37</vt:lpstr>
      <vt:lpstr>Ex 4-38</vt:lpstr>
      <vt:lpstr>Pr 4-39</vt:lpstr>
      <vt:lpstr>Pr 4-40</vt:lpstr>
      <vt:lpstr>Pr 4-41</vt:lpstr>
      <vt:lpstr>Pr 4-42</vt:lpstr>
      <vt:lpstr>Pr 4-43</vt:lpstr>
      <vt:lpstr>Pr 4-44</vt:lpstr>
      <vt:lpstr>Pr 4-45</vt:lpstr>
      <vt:lpstr>Pr 4-46</vt:lpstr>
      <vt:lpstr>Pr 4-47</vt:lpstr>
      <vt:lpstr>Pr 4-48 Parts 1&amp;2</vt:lpstr>
      <vt:lpstr>Pivot Table 4-48 Part 3</vt:lpstr>
      <vt:lpstr>Pivot Table 4-48 Part 4</vt:lpstr>
      <vt:lpstr>Pr 4-49</vt:lpstr>
      <vt:lpstr>Pr 4-50</vt:lpstr>
      <vt:lpstr>Pr 4-51</vt:lpstr>
      <vt:lpstr>Pr 4-52</vt:lpstr>
      <vt:lpstr>'Ex 4-29'!Print_Area</vt:lpstr>
      <vt:lpstr>'Ex 4-30'!Print_Area</vt:lpstr>
      <vt:lpstr>'Ex 4-31'!Print_Area</vt:lpstr>
      <vt:lpstr>'Ex 4-32'!Print_Area</vt:lpstr>
      <vt:lpstr>'Ex 4-33'!Print_Area</vt:lpstr>
      <vt:lpstr>'Ex 4-35'!Print_Area</vt:lpstr>
      <vt:lpstr>'Ex 4-36'!Print_Area</vt:lpstr>
      <vt:lpstr>'Ex 4-38'!Print_Area</vt:lpstr>
      <vt:lpstr>'Pr 4-39'!Print_Area</vt:lpstr>
      <vt:lpstr>'Pr 4-40'!Print_Area</vt:lpstr>
      <vt:lpstr>'Pr 4-41'!Print_Area</vt:lpstr>
      <vt:lpstr>'Pr 4-42'!Print_Area</vt:lpstr>
      <vt:lpstr>'Pr 4-43'!Print_Area</vt:lpstr>
      <vt:lpstr>'Pr 4-44'!Print_Area</vt:lpstr>
      <vt:lpstr>'Pr 4-45'!Print_Area</vt:lpstr>
      <vt:lpstr>'Pr 4-46'!Print_Area</vt:lpstr>
      <vt:lpstr>'Pr 4-47'!Print_Area</vt:lpstr>
      <vt:lpstr>'Pr 4-48 Parts 1&amp;2'!Print_Area</vt:lpstr>
      <vt:lpstr>'Pr 4-49'!Print_Area</vt:lpstr>
      <vt:lpstr>'Pr 4-50'!Print_Area</vt:lpstr>
      <vt:lpstr>'Pr 4-51'!Print_Area</vt:lpstr>
      <vt:lpstr>'Pr 4-52'!Print_Area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Juras</dc:creator>
  <cp:lastModifiedBy>McCormick, Michael</cp:lastModifiedBy>
  <cp:lastPrinted>2021-03-30T14:46:37Z</cp:lastPrinted>
  <dcterms:created xsi:type="dcterms:W3CDTF">2014-07-14T13:25:29Z</dcterms:created>
  <dcterms:modified xsi:type="dcterms:W3CDTF">2021-03-30T14:46:44Z</dcterms:modified>
</cp:coreProperties>
</file>